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4" r:id="rId1"/>
    <sheet name="2кв" sheetId="26" r:id="rId2"/>
    <sheet name="3кв" sheetId="27" r:id="rId3"/>
    <sheet name="4кв" sheetId="28" r:id="rId4"/>
    <sheet name="отчет" sheetId="25" r:id="rId5"/>
  </sheets>
  <definedNames>
    <definedName name="_xlnm.Print_Area" localSheetId="0">'1кв'!$A$1:$E$56</definedName>
    <definedName name="_xlnm.Print_Area" localSheetId="1">'2кв'!$A$1:$E$58</definedName>
    <definedName name="_xlnm.Print_Area" localSheetId="2">'3кв'!$A$1:$E$55</definedName>
    <definedName name="_xlnm.Print_Area" localSheetId="3">'4кв'!$A$1:$E$55</definedName>
    <definedName name="_xlnm.Print_Area" localSheetId="4">отчет!$A$1:$C$47</definedName>
  </definedNames>
  <calcPr calcId="152511"/>
</workbook>
</file>

<file path=xl/calcChain.xml><?xml version="1.0" encoding="utf-8"?>
<calcChain xmlns="http://schemas.openxmlformats.org/spreadsheetml/2006/main">
  <c r="E29" i="28" l="1"/>
  <c r="C34" i="25"/>
  <c r="C24" i="25"/>
  <c r="C25" i="25"/>
  <c r="C33" i="25"/>
  <c r="C32" i="25"/>
  <c r="C31" i="25"/>
  <c r="C29" i="25"/>
  <c r="C30" i="25"/>
  <c r="C28" i="25"/>
  <c r="C18" i="25"/>
  <c r="C19" i="25"/>
  <c r="C20" i="25"/>
  <c r="C21" i="25"/>
  <c r="C22" i="25"/>
  <c r="C23" i="25"/>
  <c r="C17" i="25"/>
  <c r="C14" i="25"/>
  <c r="C13" i="25"/>
  <c r="C12" i="25"/>
  <c r="C15" i="25" s="1"/>
  <c r="C6" i="25"/>
  <c r="B50" i="28"/>
  <c r="E34" i="28"/>
  <c r="E30" i="28" l="1"/>
  <c r="E24" i="28"/>
  <c r="E22" i="28"/>
  <c r="B54" i="28" l="1"/>
  <c r="B55" i="28" s="1"/>
  <c r="E34" i="27"/>
  <c r="E31" i="27"/>
  <c r="E32" i="27"/>
  <c r="E30" i="27"/>
  <c r="B50" i="27" l="1"/>
  <c r="B53" i="27"/>
  <c r="E24" i="27"/>
  <c r="E22" i="27"/>
  <c r="B54" i="27" l="1"/>
  <c r="B55" i="27" s="1"/>
  <c r="B52" i="26"/>
  <c r="E28" i="26"/>
  <c r="E32" i="26"/>
  <c r="E33" i="26"/>
  <c r="E34" i="26"/>
  <c r="E30" i="26"/>
  <c r="B56" i="26" l="1"/>
  <c r="B55" i="26"/>
  <c r="E24" i="26"/>
  <c r="E22" i="26"/>
  <c r="E36" i="26" s="1"/>
  <c r="B57" i="26" s="1"/>
  <c r="B58" i="26" l="1"/>
  <c r="E28" i="24"/>
  <c r="E32" i="24"/>
  <c r="C42" i="25" l="1"/>
  <c r="C26" i="25" l="1"/>
  <c r="B54" i="24"/>
  <c r="B53" i="24"/>
  <c r="E24" i="24"/>
  <c r="E22" i="24"/>
  <c r="C36" i="25" l="1"/>
  <c r="C37" i="25" s="1"/>
  <c r="E34" i="24"/>
  <c r="B55" i="24" s="1"/>
  <c r="B56" i="24" l="1"/>
</calcChain>
</file>

<file path=xl/sharedStrings.xml><?xml version="1.0" encoding="utf-8"?>
<sst xmlns="http://schemas.openxmlformats.org/spreadsheetml/2006/main" count="368" uniqueCount="140">
  <si>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</si>
  <si>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</si>
  <si>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</si>
  <si>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</si>
  <si>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</si>
  <si>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</si>
  <si>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</si>
  <si>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</si>
  <si>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</si>
  <si>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</si>
  <si>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</si>
  <si>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</si>
  <si>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</si>
  <si>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</si>
  <si>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</si>
  <si>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</si>
  <si>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</si>
  <si>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</si>
  <si>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</si>
  <si>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</si>
  <si>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</si>
  <si>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</si>
  <si>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Итого:</t>
  </si>
  <si>
    <t>г. Россошь, ул. Лизы Чайкиной, д. 1а/4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</si>
  <si>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</si>
  <si>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</si>
  <si>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</si>
  <si>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</si>
  <si>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</si>
  <si>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</si>
  <si>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Sдома=3248,15м2</t>
  </si>
  <si>
    <t>Работы по содержанию и тек. ремонту</t>
  </si>
  <si>
    <t>1 квартал</t>
  </si>
  <si>
    <t>Остаток на начало квартала</t>
  </si>
  <si>
    <t>определена приложением № 9 к договору</t>
  </si>
  <si>
    <t xml:space="preserve">Расходы по управлению МКД </t>
  </si>
  <si>
    <t xml:space="preserve">интернет Ростелеком </t>
  </si>
  <si>
    <t>Услуги по содержанию многоквартирного дома</t>
  </si>
  <si>
    <t xml:space="preserve">интернет Квант-телеком </t>
  </si>
  <si>
    <t>Дератизация, дезинсекция</t>
  </si>
  <si>
    <t>ч/ч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</si>
  <si>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Дорохиной Юлии Викторовны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</si>
  <si>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№31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12.01.2017 г.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</si>
  <si>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</si>
  <si>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</si>
  <si>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№63  от   01.12.2015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</si>
  <si>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</si>
  <si>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Дорохиной Ю.В.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</si>
  <si>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</si>
  <si>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январь</t>
  </si>
  <si>
    <t>февраль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</si>
  <si>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</si>
  <si>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Полив</t>
  </si>
  <si>
    <t>Холодная вода на СОИ</t>
  </si>
  <si>
    <t>Электроэнергия на СОИ</t>
  </si>
  <si>
    <t>Водоотведение на СОИ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</si>
  <si>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</si>
  <si>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</si>
  <si>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</si>
  <si>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</si>
  <si>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</si>
  <si>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</si>
  <si>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 xml:space="preserve">Оплачено за размещение оборудования в МОП интернет Ростелеком </t>
  </si>
  <si>
    <t xml:space="preserve">Оплачено за размещение оборудования в МОП интернет Квант-телеком 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</si>
  <si>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</si>
  <si>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</si>
  <si>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</si>
  <si>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</si>
  <si>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</si>
  <si>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Справочно: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</si>
  <si>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</si>
  <si>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</si>
  <si>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</si>
  <si>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</si>
  <si>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Лизы Чайкиной, д. 1а/4</t>
  </si>
  <si>
    <t xml:space="preserve">* холодная вода на СОИ - </t>
  </si>
  <si>
    <t xml:space="preserve">* водоотведение на СОИ- </t>
  </si>
  <si>
    <t>за 1 квартал 2024 года</t>
  </si>
  <si>
    <t>31.03.2024 г.</t>
  </si>
  <si>
    <t>Испытания электрических сетей</t>
  </si>
  <si>
    <t>Ремонт ГВС (кв. 44)</t>
  </si>
  <si>
    <t>Частичное изготавление и монтаж парапета (смета)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</si>
  <si>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</si>
  <si>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</si>
  <si>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триста одиннадцать тысяч пятьсот шестьдесят девять рублей 49 копеек.</t>
  </si>
  <si>
    <t>Предъявлено населению 278406,45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</si>
  <si>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</si>
  <si>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12.01.2017 г.</t>
    </r>
  </si>
  <si>
    <t>за 2 квартал 2024 года</t>
  </si>
  <si>
    <t>30.06.2024 г.</t>
  </si>
  <si>
    <t>2 квартал</t>
  </si>
  <si>
    <t>апрель</t>
  </si>
  <si>
    <t>Ремонт входной двери (кв.42)</t>
  </si>
  <si>
    <t>Сварка,монтаж дверей в подвал</t>
  </si>
  <si>
    <t>Демонтаж урны подъезд№4</t>
  </si>
  <si>
    <t>Оборудование укрытия инвентарем</t>
  </si>
  <si>
    <t>май</t>
  </si>
  <si>
    <t>июнь</t>
  </si>
  <si>
    <t>Ремонт стояка ГВС (кв.26,30,68)</t>
  </si>
  <si>
    <t>Поверка ОДПУ ТЭ</t>
  </si>
  <si>
    <t xml:space="preserve">           2. Всего за период с "01" 04 2024 г. по "30" 06 2024 г. выполнено работ (оказано услуг) на общую сумму двести пятьдесят шесть тысяч одиннадцать рублей 03 копейки.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</si>
  <si>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 xml:space="preserve">Собственники МКД, в лице председателя совета дома </t>
    </r>
  </si>
  <si>
    <t>Предъявлено населению 278077,89</t>
  </si>
  <si>
    <t>за 3 квартал 2024 года</t>
  </si>
  <si>
    <t>30.09.2024 г.</t>
  </si>
  <si>
    <t>3 квартал</t>
  </si>
  <si>
    <t>S квартир = 3266,9 м2</t>
  </si>
  <si>
    <t>Ремонт полов на площадке (кв.66)</t>
  </si>
  <si>
    <t>Замена ручки  на двери входа в подьезд (кв.3)</t>
  </si>
  <si>
    <t>Ремонт брусчатки, отмостки и площадки третьего подьезда (кв.43)</t>
  </si>
  <si>
    <t>август</t>
  </si>
  <si>
    <t>сентябрь</t>
  </si>
  <si>
    <t xml:space="preserve">           2. Всего за период с "01" 07 2024 г. по "30" 09 2024 г. выполнено работ (оказано услуг) на общую сумму двести семьдесят пять тысяч четыреста пятьдесят один рубль 64 копейки.</t>
  </si>
  <si>
    <t>Предъявлено населению 302375,66</t>
  </si>
  <si>
    <t>за 4 квартал 2024 года</t>
  </si>
  <si>
    <t>31.12.2024 г.</t>
  </si>
  <si>
    <t>4 квартал</t>
  </si>
  <si>
    <t>Монтаж отливов на парапет (смета)</t>
  </si>
  <si>
    <t>Замена ручки на двери (кв.77)</t>
  </si>
  <si>
    <t>октябрь</t>
  </si>
  <si>
    <t>ноябрь</t>
  </si>
  <si>
    <t xml:space="preserve">Замена участка стояка ГВС (кв.62,4,8) </t>
  </si>
  <si>
    <t xml:space="preserve">           2. Всего за период с "01" 10 2024 г. по "31" 12 2024 г. выполнено работ (оказано услуг) на общую сумму двести девяносто восемь тысяч шестьсот шестьдесят один рубль 18 копеек.</t>
  </si>
  <si>
    <t>Предъявлено населению 303185,56</t>
  </si>
  <si>
    <t>НА ЛИЦЕВОМ СЧЕТЕ  ЗА  период  с 01.01.2024 г. по 31.12.2024 г.</t>
  </si>
  <si>
    <t>Начислено всего 1472910,56</t>
  </si>
  <si>
    <t>* электроэнергия на СОИ- 34431,32</t>
  </si>
  <si>
    <t>Непредвиденные работы 96,3 ч/ч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</si>
  <si>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</si>
  <si>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Испытания электрических сетей</t>
  </si>
  <si>
    <t xml:space="preserve">   * Частичное изготавление и монтаж парапета (смета)</t>
  </si>
  <si>
    <t xml:space="preserve">   * Оборудование укрытия инвентарем</t>
  </si>
  <si>
    <t xml:space="preserve">   * Монтаж отливов на парапет (смета)</t>
  </si>
  <si>
    <t xml:space="preserve">   * Замена участка стояка ГВС (кв.62,4,8) </t>
  </si>
  <si>
    <t xml:space="preserve">   * Поверка ОДПУ ТЭ</t>
  </si>
  <si>
    <t>Остаток средств на 01.01.2025</t>
  </si>
  <si>
    <t>Задолженность населения по оплате на 01.01.2025 г.</t>
  </si>
  <si>
    <t>Отчет за 2024 год.</t>
  </si>
  <si>
    <t>Перечень предлагаемых работ на 2025 год.</t>
  </si>
  <si>
    <t>Предложение по структуре тарифа на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</si>
</sst>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165" fontId="10" fillId="0" borderId="0"/>
  </cellStyleXfs>
  <cellXfs count="108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vertical="center" wrapText="1"/>
    </xf>
    <xf numFmtId="164" fontId="5" fillId="0" borderId="0" xfId="1" applyNumberFormat="1" applyFont="1"/>
    <xf numFmtId="164" fontId="2" fillId="0" borderId="0" xfId="1" applyNumberFormat="1" applyFont="1"/>
    <xf numFmtId="164" fontId="5" fillId="0" borderId="0" xfId="0" applyNumberFormat="1" applyFont="1"/>
    <xf numFmtId="0" fontId="4" fillId="0" borderId="4" xfId="0" applyFont="1" applyBorder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43" fontId="5" fillId="0" borderId="1" xfId="1" applyFont="1" applyBorder="1" applyAlignment="1">
      <alignment horizontal="center" vertical="center" wrapText="1"/>
    </xf>
    <xf numFmtId="0" fontId="5" fillId="0" borderId="0" xfId="0" applyFont="1"/>
    <xf numFmtId="0" fontId="6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13" fillId="0" borderId="0" xfId="0" applyFont="1" applyAlignment="1"/>
    <xf numFmtId="0" fontId="6" fillId="0" borderId="0" xfId="0" applyFont="1" applyAlignment="1"/>
    <xf numFmtId="0" fontId="6" fillId="0" borderId="0" xfId="0" applyFont="1"/>
    <xf numFmtId="49" fontId="6" fillId="0" borderId="1" xfId="0" applyNumberFormat="1" applyFont="1" applyBorder="1"/>
    <xf numFmtId="4" fontId="13" fillId="0" borderId="0" xfId="0" applyNumberFormat="1" applyFont="1"/>
    <xf numFmtId="0" fontId="6" fillId="0" borderId="0" xfId="0" applyFont="1" applyAlignment="1">
      <alignment horizontal="left"/>
    </xf>
    <xf numFmtId="49" fontId="6" fillId="0" borderId="1" xfId="0" applyNumberFormat="1" applyFont="1" applyBorder="1" applyAlignment="1"/>
    <xf numFmtId="4" fontId="6" fillId="0" borderId="0" xfId="0" applyNumberFormat="1" applyFont="1"/>
    <xf numFmtId="0" fontId="6" fillId="0" borderId="0" xfId="0" applyFont="1" applyBorder="1"/>
    <xf numFmtId="0" fontId="6" fillId="0" borderId="1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49" fontId="6" fillId="0" borderId="5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3" fontId="6" fillId="0" borderId="0" xfId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43" fontId="6" fillId="0" borderId="2" xfId="1" applyFont="1" applyBorder="1" applyAlignment="1">
      <alignment horizontal="left"/>
    </xf>
    <xf numFmtId="164" fontId="6" fillId="0" borderId="0" xfId="1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0" fontId="16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8" fillId="0" borderId="0" xfId="0" applyFont="1"/>
    <xf numFmtId="166" fontId="14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43" fontId="6" fillId="2" borderId="1" xfId="1" applyFont="1" applyFill="1" applyBorder="1" applyAlignment="1">
      <alignment horizontal="center"/>
    </xf>
    <xf numFmtId="164" fontId="6" fillId="0" borderId="0" xfId="1" applyNumberFormat="1" applyFont="1" applyBorder="1"/>
    <xf numFmtId="166" fontId="14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43" fontId="18" fillId="0" borderId="0" xfId="0" applyNumberFormat="1" applyFont="1"/>
    <xf numFmtId="0" fontId="6" fillId="0" borderId="5" xfId="0" applyFont="1" applyBorder="1" applyAlignment="1">
      <alignment vertical="center" wrapText="1"/>
    </xf>
    <xf numFmtId="43" fontId="6" fillId="0" borderId="1" xfId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43" fontId="6" fillId="2" borderId="1" xfId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wrapText="1"/>
    </xf>
    <xf numFmtId="43" fontId="14" fillId="0" borderId="1" xfId="1" applyFont="1" applyBorder="1" applyAlignment="1">
      <alignment horizontal="center"/>
    </xf>
    <xf numFmtId="164" fontId="14" fillId="0" borderId="1" xfId="1" applyNumberFormat="1" applyFont="1" applyBorder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22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5.7109375" style="1" customWidth="1"/>
    <col min="4" max="4" width="14.7109375" style="1" customWidth="1"/>
    <col min="5" max="5" width="14.140625" style="1" customWidth="1"/>
    <col min="6" max="6" width="10.7109375" style="1" bestFit="1" customWidth="1"/>
    <col min="7" max="16384" width="9.140625" style="1"/>
  </cols>
  <sheetData>
    <row r="1" spans="1:5" x14ac:dyDescent="0.25">
      <c r="A1" s="69" t="s">
        <v>11</v>
      </c>
      <c r="B1" s="69"/>
      <c r="C1" s="69"/>
      <c r="D1" s="69"/>
      <c r="E1" s="69"/>
    </row>
    <row r="2" spans="1:5" ht="24.75" customHeight="1" x14ac:dyDescent="0.25">
      <c r="A2" s="70" t="s">
        <v>12</v>
      </c>
      <c r="B2" s="71"/>
      <c r="C2" s="71"/>
      <c r="D2" s="71"/>
      <c r="E2" s="71"/>
    </row>
    <row r="3" spans="1:5" x14ac:dyDescent="0.25">
      <c r="A3" s="70" t="s">
        <v>77</v>
      </c>
      <c r="B3" s="70"/>
      <c r="C3" s="70"/>
      <c r="D3" s="70"/>
      <c r="E3" s="70"/>
    </row>
    <row r="4" spans="1:5" ht="15.6" customHeight="1" x14ac:dyDescent="0.25">
      <c r="A4" s="23" t="s">
        <v>13</v>
      </c>
      <c r="B4" s="8"/>
      <c r="C4" s="8"/>
      <c r="D4" s="26"/>
      <c r="E4" s="25" t="s">
        <v>78</v>
      </c>
    </row>
    <row r="5" spans="1:5" x14ac:dyDescent="0.25">
      <c r="A5" s="24"/>
      <c r="B5" s="8"/>
      <c r="C5" s="8"/>
      <c r="D5" s="8"/>
      <c r="E5" s="8"/>
    </row>
    <row r="6" spans="1:5" ht="13.15" customHeight="1" x14ac:dyDescent="0.25">
      <c r="A6" s="72" t="s">
        <v>0</v>
      </c>
      <c r="B6" s="72"/>
      <c r="C6" s="72"/>
      <c r="D6" s="72"/>
      <c r="E6" s="72"/>
    </row>
    <row r="7" spans="1:5" ht="13.15" customHeight="1" x14ac:dyDescent="0.25">
      <c r="A7" s="73" t="s">
        <v>23</v>
      </c>
      <c r="B7" s="73"/>
      <c r="C7" s="73"/>
      <c r="D7" s="73"/>
      <c r="E7" s="73"/>
    </row>
    <row r="8" spans="1:5" ht="13.15" customHeight="1" x14ac:dyDescent="0.25">
      <c r="A8" s="75" t="s">
        <v>1</v>
      </c>
      <c r="B8" s="75"/>
      <c r="C8" s="75"/>
      <c r="D8" s="75"/>
      <c r="E8" s="75"/>
    </row>
    <row r="9" spans="1:5" x14ac:dyDescent="0.25">
      <c r="A9" s="76" t="s">
        <v>41</v>
      </c>
      <c r="B9" s="76"/>
      <c r="C9" s="76"/>
      <c r="D9" s="76"/>
      <c r="E9" s="76"/>
    </row>
    <row r="10" spans="1:5" ht="28.15" customHeight="1" x14ac:dyDescent="0.25">
      <c r="A10" s="77" t="s">
        <v>14</v>
      </c>
      <c r="B10" s="77"/>
      <c r="C10" s="77"/>
      <c r="D10" s="77"/>
      <c r="E10" s="77"/>
    </row>
    <row r="11" spans="1:5" ht="29.45" customHeight="1" x14ac:dyDescent="0.25">
      <c r="A11" s="72" t="s">
        <v>42</v>
      </c>
      <c r="B11" s="72"/>
      <c r="C11" s="72"/>
      <c r="D11" s="72"/>
      <c r="E11" s="72"/>
    </row>
    <row r="12" spans="1:5" ht="13.15" customHeight="1" x14ac:dyDescent="0.25">
      <c r="A12" s="75" t="s">
        <v>15</v>
      </c>
      <c r="B12" s="75"/>
      <c r="C12" s="75"/>
      <c r="D12" s="75"/>
      <c r="E12" s="75"/>
    </row>
    <row r="13" spans="1:5" ht="13.15" customHeight="1" x14ac:dyDescent="0.25">
      <c r="A13" s="72" t="s">
        <v>43</v>
      </c>
      <c r="B13" s="72"/>
      <c r="C13" s="72"/>
      <c r="D13" s="72"/>
      <c r="E13" s="72"/>
    </row>
    <row r="14" spans="1:5" ht="15" customHeight="1" x14ac:dyDescent="0.25">
      <c r="A14" s="75" t="s">
        <v>2</v>
      </c>
      <c r="B14" s="75"/>
      <c r="C14" s="75"/>
      <c r="D14" s="75"/>
      <c r="E14" s="75"/>
    </row>
    <row r="15" spans="1:5" ht="18" customHeight="1" x14ac:dyDescent="0.25">
      <c r="A15" s="72" t="s">
        <v>51</v>
      </c>
      <c r="B15" s="72"/>
      <c r="C15" s="72"/>
      <c r="D15" s="72"/>
      <c r="E15" s="72"/>
    </row>
    <row r="16" spans="1:5" ht="11.25" customHeight="1" x14ac:dyDescent="0.25">
      <c r="A16" s="75" t="s">
        <v>16</v>
      </c>
      <c r="B16" s="75"/>
      <c r="C16" s="75"/>
      <c r="D16" s="75"/>
      <c r="E16" s="75"/>
    </row>
    <row r="17" spans="1:7" ht="31.5" customHeight="1" x14ac:dyDescent="0.25">
      <c r="A17" s="72" t="s">
        <v>44</v>
      </c>
      <c r="B17" s="72"/>
      <c r="C17" s="72"/>
      <c r="D17" s="72"/>
      <c r="E17" s="72"/>
    </row>
    <row r="18" spans="1:7" ht="66.75" customHeight="1" x14ac:dyDescent="0.25">
      <c r="A18" s="72" t="s">
        <v>45</v>
      </c>
      <c r="B18" s="72"/>
      <c r="C18" s="72"/>
      <c r="D18" s="72"/>
      <c r="E18" s="72"/>
    </row>
    <row r="19" spans="1:7" ht="28.5" customHeight="1" x14ac:dyDescent="0.25">
      <c r="A19" s="74" t="s">
        <v>46</v>
      </c>
      <c r="B19" s="74"/>
      <c r="C19" s="74"/>
      <c r="D19" s="74"/>
      <c r="E19" s="74"/>
    </row>
    <row r="20" spans="1:7" x14ac:dyDescent="0.25">
      <c r="A20" s="74"/>
      <c r="B20" s="74"/>
      <c r="C20" s="74"/>
      <c r="D20" s="74"/>
      <c r="E20" s="74"/>
      <c r="F20" s="1">
        <v>3248.15</v>
      </c>
      <c r="G20" s="1">
        <v>3</v>
      </c>
    </row>
    <row r="21" spans="1:7" ht="106.5" customHeight="1" x14ac:dyDescent="0.25">
      <c r="A21" s="9" t="s">
        <v>7</v>
      </c>
      <c r="B21" s="9" t="s">
        <v>10</v>
      </c>
      <c r="C21" s="9" t="s">
        <v>3</v>
      </c>
      <c r="D21" s="9" t="s">
        <v>9</v>
      </c>
      <c r="E21" s="9" t="s">
        <v>8</v>
      </c>
    </row>
    <row r="22" spans="1:7" ht="45" x14ac:dyDescent="0.25">
      <c r="A22" s="12" t="s">
        <v>37</v>
      </c>
      <c r="B22" s="9" t="s">
        <v>34</v>
      </c>
      <c r="C22" s="9" t="s">
        <v>4</v>
      </c>
      <c r="D22" s="9">
        <v>16.43</v>
      </c>
      <c r="E22" s="7">
        <f>D22*F20*G20</f>
        <v>160101.31349999999</v>
      </c>
    </row>
    <row r="23" spans="1:7" x14ac:dyDescent="0.25">
      <c r="A23" s="10" t="s">
        <v>39</v>
      </c>
      <c r="B23" s="9" t="s">
        <v>32</v>
      </c>
      <c r="C23" s="9" t="s">
        <v>25</v>
      </c>
      <c r="D23" s="9"/>
      <c r="E23" s="7">
        <v>0</v>
      </c>
    </row>
    <row r="24" spans="1:7" x14ac:dyDescent="0.25">
      <c r="A24" s="10" t="s">
        <v>35</v>
      </c>
      <c r="B24" s="9" t="s">
        <v>21</v>
      </c>
      <c r="C24" s="9" t="s">
        <v>4</v>
      </c>
      <c r="D24" s="9">
        <v>6.06</v>
      </c>
      <c r="E24" s="7">
        <f>D24*F20*G20</f>
        <v>59051.366999999998</v>
      </c>
    </row>
    <row r="25" spans="1:7" x14ac:dyDescent="0.25">
      <c r="A25" s="10" t="s">
        <v>54</v>
      </c>
      <c r="B25" s="9" t="s">
        <v>32</v>
      </c>
      <c r="C25" s="9" t="s">
        <v>25</v>
      </c>
      <c r="D25" s="9"/>
      <c r="E25" s="7">
        <v>8332.2999999999993</v>
      </c>
    </row>
    <row r="26" spans="1:7" x14ac:dyDescent="0.25">
      <c r="A26" s="10" t="s">
        <v>53</v>
      </c>
      <c r="B26" s="9" t="s">
        <v>32</v>
      </c>
      <c r="C26" s="9" t="s">
        <v>25</v>
      </c>
      <c r="D26" s="9"/>
      <c r="E26" s="7">
        <v>0</v>
      </c>
    </row>
    <row r="27" spans="1:7" x14ac:dyDescent="0.25">
      <c r="A27" s="10" t="s">
        <v>55</v>
      </c>
      <c r="B27" s="9" t="s">
        <v>32</v>
      </c>
      <c r="C27" s="9" t="s">
        <v>25</v>
      </c>
      <c r="D27" s="9"/>
      <c r="E27" s="7">
        <v>0</v>
      </c>
    </row>
    <row r="28" spans="1:7" x14ac:dyDescent="0.25">
      <c r="A28" s="10" t="s">
        <v>24</v>
      </c>
      <c r="B28" s="9" t="s">
        <v>32</v>
      </c>
      <c r="C28" s="9" t="s">
        <v>25</v>
      </c>
      <c r="D28" s="9"/>
      <c r="E28" s="7">
        <f>3806.45+300</f>
        <v>4106.45</v>
      </c>
    </row>
    <row r="29" spans="1:7" s="55" customFormat="1" ht="60" x14ac:dyDescent="0.25">
      <c r="A29" s="51" t="s">
        <v>82</v>
      </c>
      <c r="B29" s="52" t="s">
        <v>83</v>
      </c>
      <c r="C29" s="53" t="s">
        <v>25</v>
      </c>
      <c r="D29" s="53"/>
      <c r="E29" s="54">
        <v>3376</v>
      </c>
    </row>
    <row r="30" spans="1:7" x14ac:dyDescent="0.25">
      <c r="A30" s="10" t="s">
        <v>79</v>
      </c>
      <c r="B30" s="9" t="s">
        <v>32</v>
      </c>
      <c r="C30" s="9" t="s">
        <v>25</v>
      </c>
      <c r="D30" s="9"/>
      <c r="E30" s="7">
        <v>71000</v>
      </c>
    </row>
    <row r="31" spans="1:7" ht="31.5" x14ac:dyDescent="0.25">
      <c r="A31" s="18" t="s">
        <v>81</v>
      </c>
      <c r="B31" s="9" t="s">
        <v>49</v>
      </c>
      <c r="C31" s="9" t="s">
        <v>25</v>
      </c>
      <c r="D31" s="9"/>
      <c r="E31" s="7">
        <v>3521.5</v>
      </c>
    </row>
    <row r="32" spans="1:7" x14ac:dyDescent="0.25">
      <c r="A32" s="13" t="s">
        <v>80</v>
      </c>
      <c r="B32" s="9" t="s">
        <v>50</v>
      </c>
      <c r="C32" s="9" t="s">
        <v>40</v>
      </c>
      <c r="D32" s="9">
        <v>8</v>
      </c>
      <c r="E32" s="7">
        <f>D32*260.07</f>
        <v>2080.56</v>
      </c>
    </row>
    <row r="33" spans="1:5" x14ac:dyDescent="0.25">
      <c r="A33" s="11"/>
      <c r="B33" s="9"/>
      <c r="C33" s="9"/>
      <c r="D33" s="6"/>
      <c r="E33" s="7"/>
    </row>
    <row r="34" spans="1:5" s="17" customFormat="1" ht="14.25" x14ac:dyDescent="0.2">
      <c r="A34" s="2" t="s">
        <v>22</v>
      </c>
      <c r="B34" s="14"/>
      <c r="C34" s="14"/>
      <c r="D34" s="15"/>
      <c r="E34" s="16">
        <f>SUM(E22:E33)</f>
        <v>311569.49050000001</v>
      </c>
    </row>
    <row r="35" spans="1:5" ht="31.9" customHeight="1" x14ac:dyDescent="0.25">
      <c r="A35" s="79" t="s">
        <v>84</v>
      </c>
      <c r="B35" s="79"/>
      <c r="C35" s="79"/>
      <c r="D35" s="79"/>
      <c r="E35" s="79"/>
    </row>
    <row r="36" spans="1:5" ht="29.25" customHeight="1" x14ac:dyDescent="0.25">
      <c r="A36" s="72" t="s">
        <v>20</v>
      </c>
      <c r="B36" s="72"/>
      <c r="C36" s="72"/>
      <c r="D36" s="72"/>
      <c r="E36" s="72"/>
    </row>
    <row r="37" spans="1:5" x14ac:dyDescent="0.25">
      <c r="A37" s="72" t="s">
        <v>19</v>
      </c>
      <c r="B37" s="72"/>
      <c r="C37" s="72"/>
      <c r="D37" s="72"/>
      <c r="E37" s="72"/>
    </row>
    <row r="38" spans="1:5" ht="31.5" customHeight="1" x14ac:dyDescent="0.25">
      <c r="A38" s="72" t="s">
        <v>26</v>
      </c>
      <c r="B38" s="72"/>
      <c r="C38" s="72"/>
      <c r="D38" s="72"/>
      <c r="E38" s="72"/>
    </row>
    <row r="39" spans="1:5" x14ac:dyDescent="0.25">
      <c r="A39" s="72" t="s">
        <v>17</v>
      </c>
      <c r="B39" s="72"/>
      <c r="C39" s="72"/>
      <c r="D39" s="72"/>
      <c r="E39" s="72"/>
    </row>
    <row r="40" spans="1:5" x14ac:dyDescent="0.25">
      <c r="A40" s="21"/>
      <c r="B40" s="21"/>
      <c r="C40" s="21"/>
      <c r="D40" s="21"/>
      <c r="E40" s="21"/>
    </row>
    <row r="41" spans="1:5" x14ac:dyDescent="0.25">
      <c r="A41" s="80" t="s">
        <v>5</v>
      </c>
      <c r="B41" s="80"/>
      <c r="C41" s="80"/>
      <c r="D41" s="80"/>
      <c r="E41" s="80"/>
    </row>
    <row r="42" spans="1:5" x14ac:dyDescent="0.25">
      <c r="A42" s="72" t="s">
        <v>17</v>
      </c>
      <c r="B42" s="72"/>
      <c r="C42" s="72"/>
      <c r="D42" s="72"/>
      <c r="E42" s="72"/>
    </row>
    <row r="43" spans="1:5" ht="15" customHeight="1" x14ac:dyDescent="0.25">
      <c r="A43" s="81" t="s">
        <v>48</v>
      </c>
      <c r="B43" s="81"/>
      <c r="C43" s="81"/>
      <c r="D43" s="81"/>
      <c r="E43" s="81"/>
    </row>
    <row r="44" spans="1:5" x14ac:dyDescent="0.25">
      <c r="B44" s="82" t="s">
        <v>18</v>
      </c>
      <c r="C44" s="82"/>
      <c r="D44" s="82"/>
      <c r="E44" s="22" t="s">
        <v>6</v>
      </c>
    </row>
    <row r="45" spans="1:5" x14ac:dyDescent="0.25">
      <c r="A45" s="24"/>
      <c r="B45" s="24"/>
      <c r="C45" s="24"/>
      <c r="D45" s="24"/>
      <c r="E45" s="24"/>
    </row>
    <row r="46" spans="1:5" ht="15" customHeight="1" x14ac:dyDescent="0.25">
      <c r="A46" s="81" t="s">
        <v>47</v>
      </c>
      <c r="B46" s="81"/>
      <c r="C46" s="81"/>
      <c r="D46" s="81"/>
      <c r="E46" s="81"/>
    </row>
    <row r="47" spans="1:5" x14ac:dyDescent="0.25">
      <c r="B47" s="78" t="s">
        <v>18</v>
      </c>
      <c r="C47" s="78"/>
      <c r="D47" s="78"/>
      <c r="E47" s="22" t="s">
        <v>6</v>
      </c>
    </row>
    <row r="48" spans="1:5" x14ac:dyDescent="0.25">
      <c r="A48" s="1" t="s">
        <v>30</v>
      </c>
    </row>
    <row r="49" spans="1:2" x14ac:dyDescent="0.25">
      <c r="A49" s="17" t="s">
        <v>27</v>
      </c>
    </row>
    <row r="50" spans="1:2" x14ac:dyDescent="0.25">
      <c r="A50" s="1" t="s">
        <v>33</v>
      </c>
      <c r="B50" s="3">
        <v>33604.04</v>
      </c>
    </row>
    <row r="51" spans="1:2" ht="30" x14ac:dyDescent="0.25">
      <c r="A51" s="20" t="s">
        <v>85</v>
      </c>
      <c r="B51" s="4"/>
    </row>
    <row r="52" spans="1:2" x14ac:dyDescent="0.25">
      <c r="A52" s="1" t="s">
        <v>28</v>
      </c>
      <c r="B52" s="4">
        <v>282416.67</v>
      </c>
    </row>
    <row r="53" spans="1:2" x14ac:dyDescent="0.25">
      <c r="A53" s="20" t="s">
        <v>36</v>
      </c>
      <c r="B53" s="4">
        <f>3*150</f>
        <v>450</v>
      </c>
    </row>
    <row r="54" spans="1:2" x14ac:dyDescent="0.25">
      <c r="A54" s="20" t="s">
        <v>38</v>
      </c>
      <c r="B54" s="4">
        <f>200*3</f>
        <v>600</v>
      </c>
    </row>
    <row r="55" spans="1:2" ht="30" x14ac:dyDescent="0.25">
      <c r="A55" s="20" t="s">
        <v>31</v>
      </c>
      <c r="B55" s="4">
        <f>E34</f>
        <v>311569.49050000001</v>
      </c>
    </row>
    <row r="56" spans="1:2" x14ac:dyDescent="0.25">
      <c r="A56" s="17" t="s">
        <v>29</v>
      </c>
      <c r="B56" s="5">
        <f>B50+B52+B53+B54-B55</f>
        <v>5501.2194999999483</v>
      </c>
    </row>
    <row r="58" spans="1:2" x14ac:dyDescent="0.25">
      <c r="B58" s="1">
        <v>33604.04</v>
      </c>
    </row>
  </sheetData>
  <mergeCells count="29">
    <mergeCell ref="B47:D47"/>
    <mergeCell ref="A20:E20"/>
    <mergeCell ref="A35:E35"/>
    <mergeCell ref="A36:E36"/>
    <mergeCell ref="A37:E37"/>
    <mergeCell ref="A38:E38"/>
    <mergeCell ref="A39:E39"/>
    <mergeCell ref="A41:E41"/>
    <mergeCell ref="A42:E42"/>
    <mergeCell ref="A43:E43"/>
    <mergeCell ref="B44:D44"/>
    <mergeCell ref="A46:E4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topLeftCell="A25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5.7109375" style="1" customWidth="1"/>
    <col min="4" max="4" width="14.7109375" style="1" customWidth="1"/>
    <col min="5" max="5" width="14.140625" style="1" customWidth="1"/>
    <col min="6" max="6" width="10.7109375" style="1" bestFit="1" customWidth="1"/>
    <col min="7" max="16384" width="9.140625" style="1"/>
  </cols>
  <sheetData>
    <row r="1" spans="1:5" x14ac:dyDescent="0.25">
      <c r="A1" s="69" t="s">
        <v>11</v>
      </c>
      <c r="B1" s="69"/>
      <c r="C1" s="69"/>
      <c r="D1" s="69"/>
      <c r="E1" s="69"/>
    </row>
    <row r="2" spans="1:5" ht="24.75" customHeight="1" x14ac:dyDescent="0.25">
      <c r="A2" s="70" t="s">
        <v>12</v>
      </c>
      <c r="B2" s="71"/>
      <c r="C2" s="71"/>
      <c r="D2" s="71"/>
      <c r="E2" s="71"/>
    </row>
    <row r="3" spans="1:5" x14ac:dyDescent="0.25">
      <c r="A3" s="70" t="s">
        <v>88</v>
      </c>
      <c r="B3" s="70"/>
      <c r="C3" s="70"/>
      <c r="D3" s="70"/>
      <c r="E3" s="70"/>
    </row>
    <row r="4" spans="1:5" ht="15.6" customHeight="1" x14ac:dyDescent="0.25">
      <c r="A4" s="49" t="s">
        <v>13</v>
      </c>
      <c r="B4" s="8"/>
      <c r="C4" s="8"/>
      <c r="D4" s="26"/>
      <c r="E4" s="25" t="s">
        <v>89</v>
      </c>
    </row>
    <row r="5" spans="1:5" x14ac:dyDescent="0.25">
      <c r="A5" s="50"/>
      <c r="B5" s="8"/>
      <c r="C5" s="8"/>
      <c r="D5" s="8"/>
      <c r="E5" s="8"/>
    </row>
    <row r="6" spans="1:5" ht="13.15" customHeight="1" x14ac:dyDescent="0.25">
      <c r="A6" s="72" t="s">
        <v>0</v>
      </c>
      <c r="B6" s="72"/>
      <c r="C6" s="72"/>
      <c r="D6" s="72"/>
      <c r="E6" s="72"/>
    </row>
    <row r="7" spans="1:5" ht="13.15" customHeight="1" x14ac:dyDescent="0.25">
      <c r="A7" s="73" t="s">
        <v>23</v>
      </c>
      <c r="B7" s="73"/>
      <c r="C7" s="73"/>
      <c r="D7" s="73"/>
      <c r="E7" s="73"/>
    </row>
    <row r="8" spans="1:5" ht="13.15" customHeight="1" x14ac:dyDescent="0.25">
      <c r="A8" s="75" t="s">
        <v>1</v>
      </c>
      <c r="B8" s="75"/>
      <c r="C8" s="75"/>
      <c r="D8" s="75"/>
      <c r="E8" s="75"/>
    </row>
    <row r="9" spans="1:5" x14ac:dyDescent="0.25">
      <c r="A9" s="76" t="s">
        <v>86</v>
      </c>
      <c r="B9" s="76"/>
      <c r="C9" s="76"/>
      <c r="D9" s="76"/>
      <c r="E9" s="76"/>
    </row>
    <row r="10" spans="1:5" ht="28.15" customHeight="1" x14ac:dyDescent="0.25">
      <c r="A10" s="77" t="s">
        <v>14</v>
      </c>
      <c r="B10" s="77"/>
      <c r="C10" s="77"/>
      <c r="D10" s="77"/>
      <c r="E10" s="77"/>
    </row>
    <row r="11" spans="1:5" ht="29.45" customHeight="1" x14ac:dyDescent="0.25">
      <c r="A11" s="72" t="s">
        <v>87</v>
      </c>
      <c r="B11" s="72"/>
      <c r="C11" s="72"/>
      <c r="D11" s="72"/>
      <c r="E11" s="72"/>
    </row>
    <row r="12" spans="1:5" ht="13.15" customHeight="1" x14ac:dyDescent="0.25">
      <c r="A12" s="75" t="s">
        <v>15</v>
      </c>
      <c r="B12" s="75"/>
      <c r="C12" s="75"/>
      <c r="D12" s="75"/>
      <c r="E12" s="75"/>
    </row>
    <row r="13" spans="1:5" ht="13.15" customHeight="1" x14ac:dyDescent="0.25">
      <c r="A13" s="72" t="s">
        <v>43</v>
      </c>
      <c r="B13" s="72"/>
      <c r="C13" s="72"/>
      <c r="D13" s="72"/>
      <c r="E13" s="72"/>
    </row>
    <row r="14" spans="1:5" ht="15" customHeight="1" x14ac:dyDescent="0.25">
      <c r="A14" s="75" t="s">
        <v>2</v>
      </c>
      <c r="B14" s="75"/>
      <c r="C14" s="75"/>
      <c r="D14" s="75"/>
      <c r="E14" s="75"/>
    </row>
    <row r="15" spans="1:5" ht="18" customHeight="1" x14ac:dyDescent="0.25">
      <c r="A15" s="72" t="s">
        <v>51</v>
      </c>
      <c r="B15" s="72"/>
      <c r="C15" s="72"/>
      <c r="D15" s="72"/>
      <c r="E15" s="72"/>
    </row>
    <row r="16" spans="1:5" ht="11.25" customHeight="1" x14ac:dyDescent="0.25">
      <c r="A16" s="75" t="s">
        <v>16</v>
      </c>
      <c r="B16" s="75"/>
      <c r="C16" s="75"/>
      <c r="D16" s="75"/>
      <c r="E16" s="75"/>
    </row>
    <row r="17" spans="1:7" ht="31.5" customHeight="1" x14ac:dyDescent="0.25">
      <c r="A17" s="72" t="s">
        <v>44</v>
      </c>
      <c r="B17" s="72"/>
      <c r="C17" s="72"/>
      <c r="D17" s="72"/>
      <c r="E17" s="72"/>
    </row>
    <row r="18" spans="1:7" ht="66.75" customHeight="1" x14ac:dyDescent="0.25">
      <c r="A18" s="72" t="s">
        <v>45</v>
      </c>
      <c r="B18" s="72"/>
      <c r="C18" s="72"/>
      <c r="D18" s="72"/>
      <c r="E18" s="72"/>
    </row>
    <row r="19" spans="1:7" ht="28.5" customHeight="1" x14ac:dyDescent="0.25">
      <c r="A19" s="74" t="s">
        <v>46</v>
      </c>
      <c r="B19" s="74"/>
      <c r="C19" s="74"/>
      <c r="D19" s="74"/>
      <c r="E19" s="74"/>
    </row>
    <row r="20" spans="1:7" x14ac:dyDescent="0.25">
      <c r="A20" s="74"/>
      <c r="B20" s="74"/>
      <c r="C20" s="74"/>
      <c r="D20" s="74"/>
      <c r="E20" s="74"/>
      <c r="F20" s="1">
        <v>3248.15</v>
      </c>
      <c r="G20" s="1">
        <v>3</v>
      </c>
    </row>
    <row r="21" spans="1:7" ht="106.5" customHeight="1" x14ac:dyDescent="0.25">
      <c r="A21" s="9" t="s">
        <v>7</v>
      </c>
      <c r="B21" s="9" t="s">
        <v>10</v>
      </c>
      <c r="C21" s="9" t="s">
        <v>3</v>
      </c>
      <c r="D21" s="9" t="s">
        <v>9</v>
      </c>
      <c r="E21" s="9" t="s">
        <v>8</v>
      </c>
    </row>
    <row r="22" spans="1:7" ht="45" x14ac:dyDescent="0.25">
      <c r="A22" s="12" t="s">
        <v>37</v>
      </c>
      <c r="B22" s="9" t="s">
        <v>34</v>
      </c>
      <c r="C22" s="9" t="s">
        <v>4</v>
      </c>
      <c r="D22" s="9">
        <v>16.43</v>
      </c>
      <c r="E22" s="7">
        <f>D22*F20*G20</f>
        <v>160101.31349999999</v>
      </c>
    </row>
    <row r="23" spans="1:7" x14ac:dyDescent="0.25">
      <c r="A23" s="10" t="s">
        <v>39</v>
      </c>
      <c r="B23" s="9" t="s">
        <v>90</v>
      </c>
      <c r="C23" s="9" t="s">
        <v>25</v>
      </c>
      <c r="D23" s="9"/>
      <c r="E23" s="7">
        <v>0</v>
      </c>
    </row>
    <row r="24" spans="1:7" x14ac:dyDescent="0.25">
      <c r="A24" s="10" t="s">
        <v>35</v>
      </c>
      <c r="B24" s="9" t="s">
        <v>21</v>
      </c>
      <c r="C24" s="9" t="s">
        <v>4</v>
      </c>
      <c r="D24" s="9">
        <v>6.06</v>
      </c>
      <c r="E24" s="7">
        <f>D24*F20*G20</f>
        <v>59051.366999999998</v>
      </c>
    </row>
    <row r="25" spans="1:7" x14ac:dyDescent="0.25">
      <c r="A25" s="10" t="s">
        <v>54</v>
      </c>
      <c r="B25" s="9" t="s">
        <v>90</v>
      </c>
      <c r="C25" s="9" t="s">
        <v>25</v>
      </c>
      <c r="D25" s="9"/>
      <c r="E25" s="7">
        <v>7624.2</v>
      </c>
    </row>
    <row r="26" spans="1:7" x14ac:dyDescent="0.25">
      <c r="A26" s="10" t="s">
        <v>53</v>
      </c>
      <c r="B26" s="9" t="s">
        <v>90</v>
      </c>
      <c r="C26" s="9" t="s">
        <v>25</v>
      </c>
      <c r="D26" s="9"/>
      <c r="E26" s="7">
        <v>0</v>
      </c>
    </row>
    <row r="27" spans="1:7" x14ac:dyDescent="0.25">
      <c r="A27" s="10" t="s">
        <v>55</v>
      </c>
      <c r="B27" s="9" t="s">
        <v>90</v>
      </c>
      <c r="C27" s="9" t="s">
        <v>25</v>
      </c>
      <c r="D27" s="9"/>
      <c r="E27" s="7">
        <v>0</v>
      </c>
    </row>
    <row r="28" spans="1:7" x14ac:dyDescent="0.25">
      <c r="A28" s="10" t="s">
        <v>24</v>
      </c>
      <c r="B28" s="9" t="s">
        <v>90</v>
      </c>
      <c r="C28" s="9" t="s">
        <v>25</v>
      </c>
      <c r="D28" s="9"/>
      <c r="E28" s="7">
        <f>622.5+4768.93</f>
        <v>5391.43</v>
      </c>
    </row>
    <row r="29" spans="1:7" x14ac:dyDescent="0.25">
      <c r="A29" s="37" t="s">
        <v>99</v>
      </c>
      <c r="B29" s="61" t="s">
        <v>90</v>
      </c>
      <c r="C29" s="61" t="s">
        <v>25</v>
      </c>
      <c r="D29" s="61"/>
      <c r="E29" s="62">
        <v>4000</v>
      </c>
    </row>
    <row r="30" spans="1:7" s="55" customFormat="1" x14ac:dyDescent="0.25">
      <c r="A30" s="51" t="s">
        <v>92</v>
      </c>
      <c r="B30" s="52" t="s">
        <v>91</v>
      </c>
      <c r="C30" s="53" t="s">
        <v>40</v>
      </c>
      <c r="D30" s="53">
        <v>4</v>
      </c>
      <c r="E30" s="54">
        <f>D30*260.07</f>
        <v>1040.28</v>
      </c>
    </row>
    <row r="31" spans="1:7" s="55" customFormat="1" ht="30" x14ac:dyDescent="0.25">
      <c r="A31" s="51" t="s">
        <v>95</v>
      </c>
      <c r="B31" s="52" t="s">
        <v>96</v>
      </c>
      <c r="C31" s="53" t="s">
        <v>25</v>
      </c>
      <c r="D31" s="53"/>
      <c r="E31" s="54">
        <v>11962.6</v>
      </c>
    </row>
    <row r="32" spans="1:7" x14ac:dyDescent="0.25">
      <c r="A32" s="10" t="s">
        <v>98</v>
      </c>
      <c r="B32" s="9" t="s">
        <v>97</v>
      </c>
      <c r="C32" s="9" t="s">
        <v>40</v>
      </c>
      <c r="D32" s="9">
        <v>20</v>
      </c>
      <c r="E32" s="7">
        <f>D32*260.07</f>
        <v>5201.3999999999996</v>
      </c>
    </row>
    <row r="33" spans="1:5" ht="31.5" x14ac:dyDescent="0.25">
      <c r="A33" s="18" t="s">
        <v>93</v>
      </c>
      <c r="B33" s="9" t="s">
        <v>97</v>
      </c>
      <c r="C33" s="9" t="s">
        <v>40</v>
      </c>
      <c r="D33" s="9">
        <v>5.3</v>
      </c>
      <c r="E33" s="7">
        <f t="shared" ref="E33:E34" si="0">D33*260.07</f>
        <v>1378.3709999999999</v>
      </c>
    </row>
    <row r="34" spans="1:5" x14ac:dyDescent="0.25">
      <c r="A34" s="13" t="s">
        <v>94</v>
      </c>
      <c r="B34" s="9" t="s">
        <v>97</v>
      </c>
      <c r="C34" s="9" t="s">
        <v>40</v>
      </c>
      <c r="D34" s="9">
        <v>1</v>
      </c>
      <c r="E34" s="7">
        <f t="shared" si="0"/>
        <v>260.07</v>
      </c>
    </row>
    <row r="35" spans="1:5" x14ac:dyDescent="0.25">
      <c r="A35" s="11"/>
      <c r="B35" s="9"/>
      <c r="C35" s="9"/>
      <c r="D35" s="6"/>
      <c r="E35" s="7"/>
    </row>
    <row r="36" spans="1:5" s="17" customFormat="1" ht="14.25" x14ac:dyDescent="0.2">
      <c r="A36" s="2" t="s">
        <v>22</v>
      </c>
      <c r="B36" s="14"/>
      <c r="C36" s="14"/>
      <c r="D36" s="15"/>
      <c r="E36" s="16">
        <f>SUM(E22:E35)</f>
        <v>256011.03150000001</v>
      </c>
    </row>
    <row r="37" spans="1:5" ht="31.9" customHeight="1" x14ac:dyDescent="0.25">
      <c r="A37" s="79" t="s">
        <v>100</v>
      </c>
      <c r="B37" s="79"/>
      <c r="C37" s="79"/>
      <c r="D37" s="79"/>
      <c r="E37" s="79"/>
    </row>
    <row r="38" spans="1:5" ht="29.25" customHeight="1" x14ac:dyDescent="0.25">
      <c r="A38" s="72" t="s">
        <v>20</v>
      </c>
      <c r="B38" s="72"/>
      <c r="C38" s="72"/>
      <c r="D38" s="72"/>
      <c r="E38" s="72"/>
    </row>
    <row r="39" spans="1:5" x14ac:dyDescent="0.25">
      <c r="A39" s="72" t="s">
        <v>19</v>
      </c>
      <c r="B39" s="72"/>
      <c r="C39" s="72"/>
      <c r="D39" s="72"/>
      <c r="E39" s="72"/>
    </row>
    <row r="40" spans="1:5" ht="31.5" customHeight="1" x14ac:dyDescent="0.25">
      <c r="A40" s="72" t="s">
        <v>26</v>
      </c>
      <c r="B40" s="72"/>
      <c r="C40" s="72"/>
      <c r="D40" s="72"/>
      <c r="E40" s="72"/>
    </row>
    <row r="41" spans="1:5" x14ac:dyDescent="0.25">
      <c r="A41" s="72" t="s">
        <v>17</v>
      </c>
      <c r="B41" s="72"/>
      <c r="C41" s="72"/>
      <c r="D41" s="72"/>
      <c r="E41" s="72"/>
    </row>
    <row r="42" spans="1:5" x14ac:dyDescent="0.25">
      <c r="A42" s="47"/>
      <c r="B42" s="47"/>
      <c r="C42" s="47"/>
      <c r="D42" s="47"/>
      <c r="E42" s="47"/>
    </row>
    <row r="43" spans="1:5" x14ac:dyDescent="0.25">
      <c r="A43" s="80" t="s">
        <v>5</v>
      </c>
      <c r="B43" s="80"/>
      <c r="C43" s="80"/>
      <c r="D43" s="80"/>
      <c r="E43" s="80"/>
    </row>
    <row r="44" spans="1:5" x14ac:dyDescent="0.25">
      <c r="A44" s="72" t="s">
        <v>17</v>
      </c>
      <c r="B44" s="72"/>
      <c r="C44" s="72"/>
      <c r="D44" s="72"/>
      <c r="E44" s="72"/>
    </row>
    <row r="45" spans="1:5" ht="15" customHeight="1" x14ac:dyDescent="0.25">
      <c r="A45" s="81" t="s">
        <v>48</v>
      </c>
      <c r="B45" s="81"/>
      <c r="C45" s="81"/>
      <c r="D45" s="81"/>
      <c r="E45" s="81"/>
    </row>
    <row r="46" spans="1:5" x14ac:dyDescent="0.25">
      <c r="B46" s="82" t="s">
        <v>18</v>
      </c>
      <c r="C46" s="82"/>
      <c r="D46" s="82"/>
      <c r="E46" s="48" t="s">
        <v>6</v>
      </c>
    </row>
    <row r="47" spans="1:5" x14ac:dyDescent="0.25">
      <c r="A47" s="50"/>
      <c r="B47" s="50"/>
      <c r="C47" s="50"/>
      <c r="D47" s="50"/>
      <c r="E47" s="50"/>
    </row>
    <row r="48" spans="1:5" ht="15" customHeight="1" x14ac:dyDescent="0.25">
      <c r="A48" s="81" t="s">
        <v>101</v>
      </c>
      <c r="B48" s="81"/>
      <c r="C48" s="81"/>
      <c r="D48" s="81"/>
      <c r="E48" s="81"/>
    </row>
    <row r="49" spans="1:5" x14ac:dyDescent="0.25">
      <c r="B49" s="78" t="s">
        <v>18</v>
      </c>
      <c r="C49" s="78"/>
      <c r="D49" s="78"/>
      <c r="E49" s="48" t="s">
        <v>6</v>
      </c>
    </row>
    <row r="50" spans="1:5" x14ac:dyDescent="0.25">
      <c r="A50" s="1" t="s">
        <v>30</v>
      </c>
    </row>
    <row r="51" spans="1:5" x14ac:dyDescent="0.25">
      <c r="A51" s="17" t="s">
        <v>27</v>
      </c>
    </row>
    <row r="52" spans="1:5" x14ac:dyDescent="0.25">
      <c r="A52" s="1" t="s">
        <v>33</v>
      </c>
      <c r="B52" s="3">
        <f>'1кв'!B56</f>
        <v>5501.2194999999483</v>
      </c>
    </row>
    <row r="53" spans="1:5" ht="30" x14ac:dyDescent="0.25">
      <c r="A53" s="46" t="s">
        <v>102</v>
      </c>
      <c r="B53" s="4"/>
    </row>
    <row r="54" spans="1:5" x14ac:dyDescent="0.25">
      <c r="A54" s="1" t="s">
        <v>28</v>
      </c>
      <c r="B54" s="4">
        <v>274982.82</v>
      </c>
    </row>
    <row r="55" spans="1:5" x14ac:dyDescent="0.25">
      <c r="A55" s="46" t="s">
        <v>36</v>
      </c>
      <c r="B55" s="4">
        <f>3*150</f>
        <v>450</v>
      </c>
    </row>
    <row r="56" spans="1:5" x14ac:dyDescent="0.25">
      <c r="A56" s="46" t="s">
        <v>38</v>
      </c>
      <c r="B56" s="4">
        <f>200*3</f>
        <v>600</v>
      </c>
    </row>
    <row r="57" spans="1:5" ht="30" x14ac:dyDescent="0.25">
      <c r="A57" s="46" t="s">
        <v>31</v>
      </c>
      <c r="B57" s="4">
        <f>E36</f>
        <v>256011.03150000001</v>
      </c>
    </row>
    <row r="58" spans="1:5" x14ac:dyDescent="0.25">
      <c r="A58" s="17" t="s">
        <v>29</v>
      </c>
      <c r="B58" s="5">
        <f>B52+B54+B55+B56-B57</f>
        <v>25523.007999999943</v>
      </c>
    </row>
    <row r="60" spans="1:5" x14ac:dyDescent="0.25">
      <c r="B60" s="1">
        <v>33604.04</v>
      </c>
    </row>
  </sheetData>
  <mergeCells count="29">
    <mergeCell ref="A44:E44"/>
    <mergeCell ref="A45:E45"/>
    <mergeCell ref="B46:D46"/>
    <mergeCell ref="A48:E48"/>
    <mergeCell ref="B49:D49"/>
    <mergeCell ref="A43:E43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0:E40"/>
    <mergeCell ref="A41:E41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2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5.7109375" style="1" customWidth="1"/>
    <col min="4" max="4" width="14.7109375" style="1" customWidth="1"/>
    <col min="5" max="5" width="14.140625" style="1" customWidth="1"/>
    <col min="6" max="6" width="10.7109375" style="1" bestFit="1" customWidth="1"/>
    <col min="7" max="16384" width="9.140625" style="1"/>
  </cols>
  <sheetData>
    <row r="1" spans="1:5" x14ac:dyDescent="0.25">
      <c r="A1" s="69" t="s">
        <v>11</v>
      </c>
      <c r="B1" s="69"/>
      <c r="C1" s="69"/>
      <c r="D1" s="69"/>
      <c r="E1" s="69"/>
    </row>
    <row r="2" spans="1:5" ht="30" customHeight="1" x14ac:dyDescent="0.25">
      <c r="A2" s="70" t="s">
        <v>12</v>
      </c>
      <c r="B2" s="71"/>
      <c r="C2" s="71"/>
      <c r="D2" s="71"/>
      <c r="E2" s="71"/>
    </row>
    <row r="3" spans="1:5" x14ac:dyDescent="0.25">
      <c r="A3" s="70" t="s">
        <v>103</v>
      </c>
      <c r="B3" s="70"/>
      <c r="C3" s="70"/>
      <c r="D3" s="70"/>
      <c r="E3" s="70"/>
    </row>
    <row r="4" spans="1:5" ht="15.6" customHeight="1" x14ac:dyDescent="0.25">
      <c r="A4" s="59" t="s">
        <v>13</v>
      </c>
      <c r="B4" s="8"/>
      <c r="C4" s="8"/>
      <c r="D4" s="26"/>
      <c r="E4" s="25" t="s">
        <v>104</v>
      </c>
    </row>
    <row r="5" spans="1:5" x14ac:dyDescent="0.25">
      <c r="A5" s="60"/>
      <c r="B5" s="8"/>
      <c r="C5" s="8"/>
      <c r="D5" s="8"/>
      <c r="E5" s="8"/>
    </row>
    <row r="6" spans="1:5" ht="13.15" customHeight="1" x14ac:dyDescent="0.25">
      <c r="A6" s="72" t="s">
        <v>0</v>
      </c>
      <c r="B6" s="72"/>
      <c r="C6" s="72"/>
      <c r="D6" s="72"/>
      <c r="E6" s="72"/>
    </row>
    <row r="7" spans="1:5" ht="13.15" customHeight="1" x14ac:dyDescent="0.25">
      <c r="A7" s="73" t="s">
        <v>23</v>
      </c>
      <c r="B7" s="73"/>
      <c r="C7" s="73"/>
      <c r="D7" s="73"/>
      <c r="E7" s="73"/>
    </row>
    <row r="8" spans="1:5" ht="13.15" customHeight="1" x14ac:dyDescent="0.25">
      <c r="A8" s="75" t="s">
        <v>1</v>
      </c>
      <c r="B8" s="75"/>
      <c r="C8" s="75"/>
      <c r="D8" s="75"/>
      <c r="E8" s="75"/>
    </row>
    <row r="9" spans="1:5" x14ac:dyDescent="0.25">
      <c r="A9" s="76" t="s">
        <v>86</v>
      </c>
      <c r="B9" s="76"/>
      <c r="C9" s="76"/>
      <c r="D9" s="76"/>
      <c r="E9" s="76"/>
    </row>
    <row r="10" spans="1:5" ht="28.15" customHeight="1" x14ac:dyDescent="0.25">
      <c r="A10" s="77" t="s">
        <v>14</v>
      </c>
      <c r="B10" s="77"/>
      <c r="C10" s="77"/>
      <c r="D10" s="77"/>
      <c r="E10" s="77"/>
    </row>
    <row r="11" spans="1:5" ht="29.45" customHeight="1" x14ac:dyDescent="0.25">
      <c r="A11" s="72" t="s">
        <v>87</v>
      </c>
      <c r="B11" s="72"/>
      <c r="C11" s="72"/>
      <c r="D11" s="72"/>
      <c r="E11" s="72"/>
    </row>
    <row r="12" spans="1:5" ht="13.15" customHeight="1" x14ac:dyDescent="0.25">
      <c r="A12" s="75" t="s">
        <v>15</v>
      </c>
      <c r="B12" s="75"/>
      <c r="C12" s="75"/>
      <c r="D12" s="75"/>
      <c r="E12" s="75"/>
    </row>
    <row r="13" spans="1:5" ht="13.15" customHeight="1" x14ac:dyDescent="0.25">
      <c r="A13" s="72" t="s">
        <v>43</v>
      </c>
      <c r="B13" s="72"/>
      <c r="C13" s="72"/>
      <c r="D13" s="72"/>
      <c r="E13" s="72"/>
    </row>
    <row r="14" spans="1:5" ht="15" customHeight="1" x14ac:dyDescent="0.25">
      <c r="A14" s="75" t="s">
        <v>2</v>
      </c>
      <c r="B14" s="75"/>
      <c r="C14" s="75"/>
      <c r="D14" s="75"/>
      <c r="E14" s="75"/>
    </row>
    <row r="15" spans="1:5" ht="18" customHeight="1" x14ac:dyDescent="0.25">
      <c r="A15" s="72" t="s">
        <v>51</v>
      </c>
      <c r="B15" s="72"/>
      <c r="C15" s="72"/>
      <c r="D15" s="72"/>
      <c r="E15" s="72"/>
    </row>
    <row r="16" spans="1:5" ht="11.25" customHeight="1" x14ac:dyDescent="0.25">
      <c r="A16" s="75" t="s">
        <v>16</v>
      </c>
      <c r="B16" s="75"/>
      <c r="C16" s="75"/>
      <c r="D16" s="75"/>
      <c r="E16" s="75"/>
    </row>
    <row r="17" spans="1:7" ht="31.5" customHeight="1" x14ac:dyDescent="0.25">
      <c r="A17" s="72" t="s">
        <v>44</v>
      </c>
      <c r="B17" s="72"/>
      <c r="C17" s="72"/>
      <c r="D17" s="72"/>
      <c r="E17" s="72"/>
    </row>
    <row r="18" spans="1:7" ht="66.75" customHeight="1" x14ac:dyDescent="0.25">
      <c r="A18" s="72" t="s">
        <v>45</v>
      </c>
      <c r="B18" s="72"/>
      <c r="C18" s="72"/>
      <c r="D18" s="72"/>
      <c r="E18" s="72"/>
    </row>
    <row r="19" spans="1:7" ht="28.5" customHeight="1" x14ac:dyDescent="0.25">
      <c r="A19" s="74" t="s">
        <v>46</v>
      </c>
      <c r="B19" s="74"/>
      <c r="C19" s="74"/>
      <c r="D19" s="74"/>
      <c r="E19" s="74"/>
    </row>
    <row r="20" spans="1:7" x14ac:dyDescent="0.25">
      <c r="A20" s="74"/>
      <c r="B20" s="74"/>
      <c r="C20" s="74"/>
      <c r="D20" s="74"/>
      <c r="E20" s="74"/>
      <c r="F20" s="1">
        <v>3266.9</v>
      </c>
      <c r="G20" s="1">
        <v>3</v>
      </c>
    </row>
    <row r="21" spans="1:7" ht="106.5" customHeight="1" x14ac:dyDescent="0.25">
      <c r="A21" s="9" t="s">
        <v>7</v>
      </c>
      <c r="B21" s="9" t="s">
        <v>10</v>
      </c>
      <c r="C21" s="9" t="s">
        <v>3</v>
      </c>
      <c r="D21" s="9" t="s">
        <v>9</v>
      </c>
      <c r="E21" s="9" t="s">
        <v>8</v>
      </c>
    </row>
    <row r="22" spans="1:7" ht="45" x14ac:dyDescent="0.25">
      <c r="A22" s="12" t="s">
        <v>37</v>
      </c>
      <c r="B22" s="9" t="s">
        <v>34</v>
      </c>
      <c r="C22" s="9" t="s">
        <v>4</v>
      </c>
      <c r="D22" s="9">
        <v>18.02</v>
      </c>
      <c r="E22" s="7">
        <f>D22*F20*G20</f>
        <v>176608.614</v>
      </c>
    </row>
    <row r="23" spans="1:7" x14ac:dyDescent="0.25">
      <c r="A23" s="10" t="s">
        <v>39</v>
      </c>
      <c r="B23" s="9" t="s">
        <v>105</v>
      </c>
      <c r="C23" s="9" t="s">
        <v>25</v>
      </c>
      <c r="D23" s="9"/>
      <c r="E23" s="7">
        <v>0</v>
      </c>
    </row>
    <row r="24" spans="1:7" x14ac:dyDescent="0.25">
      <c r="A24" s="10" t="s">
        <v>35</v>
      </c>
      <c r="B24" s="9" t="s">
        <v>21</v>
      </c>
      <c r="C24" s="9" t="s">
        <v>4</v>
      </c>
      <c r="D24" s="9">
        <v>6.51</v>
      </c>
      <c r="E24" s="7">
        <f>D24*F20*G20</f>
        <v>63802.557000000001</v>
      </c>
    </row>
    <row r="25" spans="1:7" x14ac:dyDescent="0.25">
      <c r="A25" s="10" t="s">
        <v>54</v>
      </c>
      <c r="B25" s="9" t="s">
        <v>105</v>
      </c>
      <c r="C25" s="9" t="s">
        <v>25</v>
      </c>
      <c r="D25" s="9"/>
      <c r="E25" s="7">
        <v>8521.59</v>
      </c>
    </row>
    <row r="26" spans="1:7" x14ac:dyDescent="0.25">
      <c r="A26" s="10" t="s">
        <v>53</v>
      </c>
      <c r="B26" s="9" t="s">
        <v>105</v>
      </c>
      <c r="C26" s="9" t="s">
        <v>25</v>
      </c>
      <c r="D26" s="9"/>
      <c r="E26" s="7">
        <v>0</v>
      </c>
    </row>
    <row r="27" spans="1:7" x14ac:dyDescent="0.25">
      <c r="A27" s="10" t="s">
        <v>55</v>
      </c>
      <c r="B27" s="9" t="s">
        <v>105</v>
      </c>
      <c r="C27" s="9" t="s">
        <v>25</v>
      </c>
      <c r="D27" s="9"/>
      <c r="E27" s="7">
        <v>0</v>
      </c>
    </row>
    <row r="28" spans="1:7" x14ac:dyDescent="0.25">
      <c r="A28" s="10" t="s">
        <v>24</v>
      </c>
      <c r="B28" s="9" t="s">
        <v>105</v>
      </c>
      <c r="C28" s="9" t="s">
        <v>25</v>
      </c>
      <c r="D28" s="9"/>
      <c r="E28" s="7">
        <v>9694.9500000000007</v>
      </c>
    </row>
    <row r="29" spans="1:7" x14ac:dyDescent="0.25">
      <c r="A29" s="37" t="s">
        <v>52</v>
      </c>
      <c r="B29" s="61" t="s">
        <v>105</v>
      </c>
      <c r="C29" s="61" t="s">
        <v>25</v>
      </c>
      <c r="D29" s="61"/>
      <c r="E29" s="62">
        <v>508.25</v>
      </c>
    </row>
    <row r="30" spans="1:7" ht="22.5" customHeight="1" x14ac:dyDescent="0.25">
      <c r="A30" s="37" t="s">
        <v>107</v>
      </c>
      <c r="B30" s="61" t="s">
        <v>110</v>
      </c>
      <c r="C30" s="61" t="s">
        <v>40</v>
      </c>
      <c r="D30" s="61">
        <v>8</v>
      </c>
      <c r="E30" s="62">
        <f>D30*286.24</f>
        <v>2289.92</v>
      </c>
    </row>
    <row r="31" spans="1:7" s="55" customFormat="1" ht="30" x14ac:dyDescent="0.25">
      <c r="A31" s="51" t="s">
        <v>108</v>
      </c>
      <c r="B31" s="52" t="s">
        <v>110</v>
      </c>
      <c r="C31" s="53" t="s">
        <v>40</v>
      </c>
      <c r="D31" s="53">
        <v>1</v>
      </c>
      <c r="E31" s="62">
        <f t="shared" ref="E31:E32" si="0">D31*286.24</f>
        <v>286.24</v>
      </c>
    </row>
    <row r="32" spans="1:7" s="55" customFormat="1" ht="45" x14ac:dyDescent="0.25">
      <c r="A32" s="51" t="s">
        <v>109</v>
      </c>
      <c r="B32" s="52" t="s">
        <v>111</v>
      </c>
      <c r="C32" s="53" t="s">
        <v>40</v>
      </c>
      <c r="D32" s="53">
        <v>48</v>
      </c>
      <c r="E32" s="62">
        <f t="shared" si="0"/>
        <v>13739.52</v>
      </c>
    </row>
    <row r="33" spans="1:5" x14ac:dyDescent="0.25">
      <c r="A33" s="11"/>
      <c r="B33" s="9"/>
      <c r="C33" s="9"/>
      <c r="D33" s="6"/>
      <c r="E33" s="7"/>
    </row>
    <row r="34" spans="1:5" s="17" customFormat="1" ht="14.25" x14ac:dyDescent="0.2">
      <c r="A34" s="2" t="s">
        <v>22</v>
      </c>
      <c r="B34" s="14"/>
      <c r="C34" s="14"/>
      <c r="D34" s="15"/>
      <c r="E34" s="16">
        <f>SUM(E22:E33)</f>
        <v>275451.641</v>
      </c>
    </row>
    <row r="35" spans="1:5" ht="31.9" customHeight="1" x14ac:dyDescent="0.25">
      <c r="A35" s="79" t="s">
        <v>112</v>
      </c>
      <c r="B35" s="79"/>
      <c r="C35" s="79"/>
      <c r="D35" s="79"/>
      <c r="E35" s="79"/>
    </row>
    <row r="36" spans="1:5" ht="29.25" customHeight="1" x14ac:dyDescent="0.25">
      <c r="A36" s="72" t="s">
        <v>20</v>
      </c>
      <c r="B36" s="72"/>
      <c r="C36" s="72"/>
      <c r="D36" s="72"/>
      <c r="E36" s="72"/>
    </row>
    <row r="37" spans="1:5" x14ac:dyDescent="0.25">
      <c r="A37" s="72" t="s">
        <v>19</v>
      </c>
      <c r="B37" s="72"/>
      <c r="C37" s="72"/>
      <c r="D37" s="72"/>
      <c r="E37" s="72"/>
    </row>
    <row r="38" spans="1:5" ht="31.5" customHeight="1" x14ac:dyDescent="0.25">
      <c r="A38" s="72" t="s">
        <v>26</v>
      </c>
      <c r="B38" s="72"/>
      <c r="C38" s="72"/>
      <c r="D38" s="72"/>
      <c r="E38" s="72"/>
    </row>
    <row r="39" spans="1:5" x14ac:dyDescent="0.25">
      <c r="A39" s="72" t="s">
        <v>17</v>
      </c>
      <c r="B39" s="72"/>
      <c r="C39" s="72"/>
      <c r="D39" s="72"/>
      <c r="E39" s="72"/>
    </row>
    <row r="40" spans="1:5" x14ac:dyDescent="0.25">
      <c r="A40" s="57"/>
      <c r="B40" s="57"/>
      <c r="C40" s="57"/>
      <c r="D40" s="57"/>
      <c r="E40" s="57"/>
    </row>
    <row r="41" spans="1:5" x14ac:dyDescent="0.25">
      <c r="A41" s="80" t="s">
        <v>5</v>
      </c>
      <c r="B41" s="80"/>
      <c r="C41" s="80"/>
      <c r="D41" s="80"/>
      <c r="E41" s="80"/>
    </row>
    <row r="42" spans="1:5" x14ac:dyDescent="0.25">
      <c r="A42" s="72" t="s">
        <v>17</v>
      </c>
      <c r="B42" s="72"/>
      <c r="C42" s="72"/>
      <c r="D42" s="72"/>
      <c r="E42" s="72"/>
    </row>
    <row r="43" spans="1:5" ht="15" customHeight="1" x14ac:dyDescent="0.25">
      <c r="A43" s="81" t="s">
        <v>48</v>
      </c>
      <c r="B43" s="81"/>
      <c r="C43" s="81"/>
      <c r="D43" s="81"/>
      <c r="E43" s="81"/>
    </row>
    <row r="44" spans="1:5" x14ac:dyDescent="0.25">
      <c r="B44" s="82" t="s">
        <v>18</v>
      </c>
      <c r="C44" s="82"/>
      <c r="D44" s="82"/>
      <c r="E44" s="58" t="s">
        <v>6</v>
      </c>
    </row>
    <row r="45" spans="1:5" x14ac:dyDescent="0.25">
      <c r="A45" s="60"/>
      <c r="B45" s="60"/>
      <c r="C45" s="60"/>
      <c r="D45" s="60"/>
      <c r="E45" s="60"/>
    </row>
    <row r="46" spans="1:5" ht="15" customHeight="1" x14ac:dyDescent="0.25">
      <c r="A46" s="81" t="s">
        <v>101</v>
      </c>
      <c r="B46" s="81"/>
      <c r="C46" s="81"/>
      <c r="D46" s="81"/>
      <c r="E46" s="81"/>
    </row>
    <row r="47" spans="1:5" x14ac:dyDescent="0.25">
      <c r="B47" s="78" t="s">
        <v>18</v>
      </c>
      <c r="C47" s="78"/>
      <c r="D47" s="78"/>
      <c r="E47" s="58" t="s">
        <v>6</v>
      </c>
    </row>
    <row r="48" spans="1:5" x14ac:dyDescent="0.25">
      <c r="A48" s="63" t="s">
        <v>106</v>
      </c>
    </row>
    <row r="49" spans="1:2" x14ac:dyDescent="0.25">
      <c r="A49" s="17" t="s">
        <v>27</v>
      </c>
    </row>
    <row r="50" spans="1:2" x14ac:dyDescent="0.25">
      <c r="A50" s="1" t="s">
        <v>33</v>
      </c>
      <c r="B50" s="3">
        <f>'2кв'!B58</f>
        <v>25523.007999999943</v>
      </c>
    </row>
    <row r="51" spans="1:2" ht="30" x14ac:dyDescent="0.25">
      <c r="A51" s="56" t="s">
        <v>113</v>
      </c>
      <c r="B51" s="4"/>
    </row>
    <row r="52" spans="1:2" x14ac:dyDescent="0.25">
      <c r="A52" s="1" t="s">
        <v>28</v>
      </c>
      <c r="B52" s="4">
        <v>289586.38</v>
      </c>
    </row>
    <row r="53" spans="1:2" x14ac:dyDescent="0.25">
      <c r="A53" s="56" t="s">
        <v>36</v>
      </c>
      <c r="B53" s="4">
        <f>3*150</f>
        <v>450</v>
      </c>
    </row>
    <row r="54" spans="1:2" ht="30" x14ac:dyDescent="0.25">
      <c r="A54" s="56" t="s">
        <v>31</v>
      </c>
      <c r="B54" s="4">
        <f>E34</f>
        <v>275451.641</v>
      </c>
    </row>
    <row r="55" spans="1:2" x14ac:dyDescent="0.25">
      <c r="A55" s="17" t="s">
        <v>29</v>
      </c>
      <c r="B55" s="5">
        <f>B50+B52+B53-B54</f>
        <v>40107.746999999916</v>
      </c>
    </row>
  </sheetData>
  <mergeCells count="29">
    <mergeCell ref="A42:E42"/>
    <mergeCell ref="A43:E43"/>
    <mergeCell ref="B44:D44"/>
    <mergeCell ref="A46:E46"/>
    <mergeCell ref="B47:D47"/>
    <mergeCell ref="A41:E41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39:E39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37" zoomScaleSheetLayoutView="100" workbookViewId="0">
      <selection activeCell="E30" sqref="E30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5.7109375" style="1" customWidth="1"/>
    <col min="4" max="4" width="14.7109375" style="1" customWidth="1"/>
    <col min="5" max="5" width="14.140625" style="1" customWidth="1"/>
    <col min="6" max="6" width="10.7109375" style="1" bestFit="1" customWidth="1"/>
    <col min="7" max="16384" width="9.140625" style="1"/>
  </cols>
  <sheetData>
    <row r="1" spans="1:5" x14ac:dyDescent="0.25">
      <c r="A1" s="69" t="s">
        <v>11</v>
      </c>
      <c r="B1" s="69"/>
      <c r="C1" s="69"/>
      <c r="D1" s="69"/>
      <c r="E1" s="69"/>
    </row>
    <row r="2" spans="1:5" ht="30" customHeight="1" x14ac:dyDescent="0.25">
      <c r="A2" s="70" t="s">
        <v>12</v>
      </c>
      <c r="B2" s="71"/>
      <c r="C2" s="71"/>
      <c r="D2" s="71"/>
      <c r="E2" s="71"/>
    </row>
    <row r="3" spans="1:5" x14ac:dyDescent="0.25">
      <c r="A3" s="70" t="s">
        <v>114</v>
      </c>
      <c r="B3" s="70"/>
      <c r="C3" s="70"/>
      <c r="D3" s="70"/>
      <c r="E3" s="70"/>
    </row>
    <row r="4" spans="1:5" ht="15.6" customHeight="1" x14ac:dyDescent="0.25">
      <c r="A4" s="66" t="s">
        <v>13</v>
      </c>
      <c r="B4" s="8"/>
      <c r="C4" s="8"/>
      <c r="D4" s="26"/>
      <c r="E4" s="25" t="s">
        <v>115</v>
      </c>
    </row>
    <row r="5" spans="1:5" x14ac:dyDescent="0.25">
      <c r="A5" s="67"/>
      <c r="B5" s="8"/>
      <c r="C5" s="8"/>
      <c r="D5" s="8"/>
      <c r="E5" s="8"/>
    </row>
    <row r="6" spans="1:5" ht="13.15" customHeight="1" x14ac:dyDescent="0.25">
      <c r="A6" s="72" t="s">
        <v>0</v>
      </c>
      <c r="B6" s="72"/>
      <c r="C6" s="72"/>
      <c r="D6" s="72"/>
      <c r="E6" s="72"/>
    </row>
    <row r="7" spans="1:5" ht="13.15" customHeight="1" x14ac:dyDescent="0.25">
      <c r="A7" s="73" t="s">
        <v>23</v>
      </c>
      <c r="B7" s="73"/>
      <c r="C7" s="73"/>
      <c r="D7" s="73"/>
      <c r="E7" s="73"/>
    </row>
    <row r="8" spans="1:5" ht="13.15" customHeight="1" x14ac:dyDescent="0.25">
      <c r="A8" s="75" t="s">
        <v>1</v>
      </c>
      <c r="B8" s="75"/>
      <c r="C8" s="75"/>
      <c r="D8" s="75"/>
      <c r="E8" s="75"/>
    </row>
    <row r="9" spans="1:5" x14ac:dyDescent="0.25">
      <c r="A9" s="76" t="s">
        <v>86</v>
      </c>
      <c r="B9" s="76"/>
      <c r="C9" s="76"/>
      <c r="D9" s="76"/>
      <c r="E9" s="76"/>
    </row>
    <row r="10" spans="1:5" ht="28.15" customHeight="1" x14ac:dyDescent="0.25">
      <c r="A10" s="75" t="s">
        <v>14</v>
      </c>
      <c r="B10" s="75"/>
      <c r="C10" s="75"/>
      <c r="D10" s="75"/>
      <c r="E10" s="75"/>
    </row>
    <row r="11" spans="1:5" ht="29.45" customHeight="1" x14ac:dyDescent="0.25">
      <c r="A11" s="72" t="s">
        <v>87</v>
      </c>
      <c r="B11" s="72"/>
      <c r="C11" s="72"/>
      <c r="D11" s="72"/>
      <c r="E11" s="72"/>
    </row>
    <row r="12" spans="1:5" ht="13.15" customHeight="1" x14ac:dyDescent="0.25">
      <c r="A12" s="75" t="s">
        <v>15</v>
      </c>
      <c r="B12" s="75"/>
      <c r="C12" s="75"/>
      <c r="D12" s="75"/>
      <c r="E12" s="75"/>
    </row>
    <row r="13" spans="1:5" ht="13.15" customHeight="1" x14ac:dyDescent="0.25">
      <c r="A13" s="72" t="s">
        <v>43</v>
      </c>
      <c r="B13" s="72"/>
      <c r="C13" s="72"/>
      <c r="D13" s="72"/>
      <c r="E13" s="72"/>
    </row>
    <row r="14" spans="1:5" ht="15" customHeight="1" x14ac:dyDescent="0.25">
      <c r="A14" s="75" t="s">
        <v>2</v>
      </c>
      <c r="B14" s="75"/>
      <c r="C14" s="75"/>
      <c r="D14" s="75"/>
      <c r="E14" s="75"/>
    </row>
    <row r="15" spans="1:5" ht="18" customHeight="1" x14ac:dyDescent="0.25">
      <c r="A15" s="72" t="s">
        <v>51</v>
      </c>
      <c r="B15" s="72"/>
      <c r="C15" s="72"/>
      <c r="D15" s="72"/>
      <c r="E15" s="72"/>
    </row>
    <row r="16" spans="1:5" ht="11.25" customHeight="1" x14ac:dyDescent="0.25">
      <c r="A16" s="75" t="s">
        <v>16</v>
      </c>
      <c r="B16" s="75"/>
      <c r="C16" s="75"/>
      <c r="D16" s="75"/>
      <c r="E16" s="75"/>
    </row>
    <row r="17" spans="1:7" ht="31.5" customHeight="1" x14ac:dyDescent="0.25">
      <c r="A17" s="72" t="s">
        <v>44</v>
      </c>
      <c r="B17" s="72"/>
      <c r="C17" s="72"/>
      <c r="D17" s="72"/>
      <c r="E17" s="72"/>
    </row>
    <row r="18" spans="1:7" ht="66.75" customHeight="1" x14ac:dyDescent="0.25">
      <c r="A18" s="72" t="s">
        <v>45</v>
      </c>
      <c r="B18" s="72"/>
      <c r="C18" s="72"/>
      <c r="D18" s="72"/>
      <c r="E18" s="72"/>
    </row>
    <row r="19" spans="1:7" ht="28.5" customHeight="1" x14ac:dyDescent="0.25">
      <c r="A19" s="74" t="s">
        <v>46</v>
      </c>
      <c r="B19" s="74"/>
      <c r="C19" s="74"/>
      <c r="D19" s="74"/>
      <c r="E19" s="74"/>
    </row>
    <row r="20" spans="1:7" x14ac:dyDescent="0.25">
      <c r="A20" s="74"/>
      <c r="B20" s="74"/>
      <c r="C20" s="74"/>
      <c r="D20" s="74"/>
      <c r="E20" s="74"/>
      <c r="F20" s="1">
        <v>3266.9</v>
      </c>
      <c r="G20" s="1">
        <v>3</v>
      </c>
    </row>
    <row r="21" spans="1:7" ht="106.5" customHeight="1" x14ac:dyDescent="0.25">
      <c r="A21" s="9" t="s">
        <v>7</v>
      </c>
      <c r="B21" s="9" t="s">
        <v>10</v>
      </c>
      <c r="C21" s="9" t="s">
        <v>3</v>
      </c>
      <c r="D21" s="9" t="s">
        <v>9</v>
      </c>
      <c r="E21" s="9" t="s">
        <v>8</v>
      </c>
    </row>
    <row r="22" spans="1:7" ht="30" x14ac:dyDescent="0.25">
      <c r="A22" s="12" t="s">
        <v>37</v>
      </c>
      <c r="B22" s="87" t="s">
        <v>34</v>
      </c>
      <c r="C22" s="9" t="s">
        <v>4</v>
      </c>
      <c r="D22" s="9">
        <v>18.02</v>
      </c>
      <c r="E22" s="7">
        <f>D22*F20*G20</f>
        <v>176608.614</v>
      </c>
    </row>
    <row r="23" spans="1:7" x14ac:dyDescent="0.25">
      <c r="A23" s="10" t="s">
        <v>39</v>
      </c>
      <c r="B23" s="87" t="s">
        <v>116</v>
      </c>
      <c r="C23" s="9" t="s">
        <v>25</v>
      </c>
      <c r="D23" s="9"/>
      <c r="E23" s="7">
        <v>0</v>
      </c>
    </row>
    <row r="24" spans="1:7" x14ac:dyDescent="0.25">
      <c r="A24" s="10" t="s">
        <v>35</v>
      </c>
      <c r="B24" s="87" t="s">
        <v>21</v>
      </c>
      <c r="C24" s="9" t="s">
        <v>4</v>
      </c>
      <c r="D24" s="9">
        <v>6.51</v>
      </c>
      <c r="E24" s="7">
        <f>D24*F20*G20</f>
        <v>63802.557000000001</v>
      </c>
    </row>
    <row r="25" spans="1:7" x14ac:dyDescent="0.25">
      <c r="A25" s="10" t="s">
        <v>54</v>
      </c>
      <c r="B25" s="87" t="s">
        <v>116</v>
      </c>
      <c r="C25" s="9" t="s">
        <v>25</v>
      </c>
      <c r="D25" s="9"/>
      <c r="E25" s="7">
        <v>8384.57</v>
      </c>
    </row>
    <row r="26" spans="1:7" x14ac:dyDescent="0.25">
      <c r="A26" s="10" t="s">
        <v>53</v>
      </c>
      <c r="B26" s="87" t="s">
        <v>116</v>
      </c>
      <c r="C26" s="9" t="s">
        <v>25</v>
      </c>
      <c r="D26" s="9"/>
      <c r="E26" s="7">
        <v>0</v>
      </c>
    </row>
    <row r="27" spans="1:7" x14ac:dyDescent="0.25">
      <c r="A27" s="10" t="s">
        <v>55</v>
      </c>
      <c r="B27" s="87" t="s">
        <v>116</v>
      </c>
      <c r="C27" s="9" t="s">
        <v>25</v>
      </c>
      <c r="D27" s="9"/>
      <c r="E27" s="7">
        <v>0</v>
      </c>
    </row>
    <row r="28" spans="1:7" x14ac:dyDescent="0.25">
      <c r="A28" s="10" t="s">
        <v>24</v>
      </c>
      <c r="B28" s="87" t="s">
        <v>116</v>
      </c>
      <c r="C28" s="9" t="s">
        <v>25</v>
      </c>
      <c r="D28" s="9"/>
      <c r="E28" s="7">
        <v>15769.32</v>
      </c>
    </row>
    <row r="29" spans="1:7" x14ac:dyDescent="0.25">
      <c r="A29" s="37" t="s">
        <v>52</v>
      </c>
      <c r="B29" s="87" t="s">
        <v>116</v>
      </c>
      <c r="C29" s="61" t="s">
        <v>25</v>
      </c>
      <c r="D29" s="61"/>
      <c r="E29" s="62">
        <f>39.1+249.23</f>
        <v>288.33</v>
      </c>
    </row>
    <row r="30" spans="1:7" s="55" customFormat="1" x14ac:dyDescent="0.25">
      <c r="A30" s="51" t="s">
        <v>118</v>
      </c>
      <c r="B30" s="89" t="s">
        <v>119</v>
      </c>
      <c r="C30" s="53" t="s">
        <v>40</v>
      </c>
      <c r="D30" s="53">
        <v>1</v>
      </c>
      <c r="E30" s="62">
        <f>D30*286.24</f>
        <v>286.24</v>
      </c>
    </row>
    <row r="31" spans="1:7" ht="30" x14ac:dyDescent="0.25">
      <c r="A31" s="37" t="s">
        <v>117</v>
      </c>
      <c r="B31" s="88" t="s">
        <v>119</v>
      </c>
      <c r="C31" s="61" t="s">
        <v>25</v>
      </c>
      <c r="D31" s="61"/>
      <c r="E31" s="62">
        <v>9252.2999999999993</v>
      </c>
    </row>
    <row r="32" spans="1:7" s="55" customFormat="1" ht="30" x14ac:dyDescent="0.25">
      <c r="A32" s="51" t="s">
        <v>121</v>
      </c>
      <c r="B32" s="89" t="s">
        <v>120</v>
      </c>
      <c r="C32" s="53" t="s">
        <v>25</v>
      </c>
      <c r="D32" s="53"/>
      <c r="E32" s="62">
        <v>24518.48</v>
      </c>
    </row>
    <row r="33" spans="1:5" x14ac:dyDescent="0.25">
      <c r="A33" s="11"/>
      <c r="B33" s="9"/>
      <c r="C33" s="9"/>
      <c r="D33" s="6"/>
      <c r="E33" s="7"/>
    </row>
    <row r="34" spans="1:5" s="17" customFormat="1" ht="14.25" x14ac:dyDescent="0.2">
      <c r="A34" s="2" t="s">
        <v>22</v>
      </c>
      <c r="B34" s="14"/>
      <c r="C34" s="14"/>
      <c r="D34" s="15"/>
      <c r="E34" s="16">
        <f>SUM(E22:E33)</f>
        <v>298910.41099999996</v>
      </c>
    </row>
    <row r="35" spans="1:5" ht="31.9" customHeight="1" x14ac:dyDescent="0.25">
      <c r="A35" s="79" t="s">
        <v>122</v>
      </c>
      <c r="B35" s="79"/>
      <c r="C35" s="79"/>
      <c r="D35" s="79"/>
      <c r="E35" s="79"/>
    </row>
    <row r="36" spans="1:5" ht="29.25" customHeight="1" x14ac:dyDescent="0.25">
      <c r="A36" s="72" t="s">
        <v>20</v>
      </c>
      <c r="B36" s="72"/>
      <c r="C36" s="72"/>
      <c r="D36" s="72"/>
      <c r="E36" s="72"/>
    </row>
    <row r="37" spans="1:5" x14ac:dyDescent="0.25">
      <c r="A37" s="72" t="s">
        <v>19</v>
      </c>
      <c r="B37" s="72"/>
      <c r="C37" s="72"/>
      <c r="D37" s="72"/>
      <c r="E37" s="72"/>
    </row>
    <row r="38" spans="1:5" ht="31.5" customHeight="1" x14ac:dyDescent="0.25">
      <c r="A38" s="72" t="s">
        <v>26</v>
      </c>
      <c r="B38" s="72"/>
      <c r="C38" s="72"/>
      <c r="D38" s="72"/>
      <c r="E38" s="72"/>
    </row>
    <row r="39" spans="1:5" x14ac:dyDescent="0.25">
      <c r="A39" s="72" t="s">
        <v>17</v>
      </c>
      <c r="B39" s="72"/>
      <c r="C39" s="72"/>
      <c r="D39" s="72"/>
      <c r="E39" s="72"/>
    </row>
    <row r="40" spans="1:5" x14ac:dyDescent="0.25">
      <c r="A40" s="65"/>
      <c r="B40" s="65"/>
      <c r="C40" s="65"/>
      <c r="D40" s="65"/>
      <c r="E40" s="65"/>
    </row>
    <row r="41" spans="1:5" x14ac:dyDescent="0.25">
      <c r="A41" s="80" t="s">
        <v>5</v>
      </c>
      <c r="B41" s="80"/>
      <c r="C41" s="80"/>
      <c r="D41" s="80"/>
      <c r="E41" s="80"/>
    </row>
    <row r="42" spans="1:5" x14ac:dyDescent="0.25">
      <c r="A42" s="72" t="s">
        <v>17</v>
      </c>
      <c r="B42" s="72"/>
      <c r="C42" s="72"/>
      <c r="D42" s="72"/>
      <c r="E42" s="72"/>
    </row>
    <row r="43" spans="1:5" ht="15" customHeight="1" x14ac:dyDescent="0.25">
      <c r="A43" s="81" t="s">
        <v>48</v>
      </c>
      <c r="B43" s="81"/>
      <c r="C43" s="81"/>
      <c r="D43" s="81"/>
      <c r="E43" s="81"/>
    </row>
    <row r="44" spans="1:5" s="90" customFormat="1" ht="11.25" x14ac:dyDescent="0.2">
      <c r="B44" s="91" t="s">
        <v>18</v>
      </c>
      <c r="C44" s="91"/>
      <c r="D44" s="91"/>
      <c r="E44" s="92" t="s">
        <v>6</v>
      </c>
    </row>
    <row r="45" spans="1:5" x14ac:dyDescent="0.25">
      <c r="A45" s="67"/>
      <c r="B45" s="67"/>
      <c r="C45" s="67"/>
      <c r="D45" s="67"/>
      <c r="E45" s="67"/>
    </row>
    <row r="46" spans="1:5" ht="15" customHeight="1" x14ac:dyDescent="0.25">
      <c r="A46" s="81" t="s">
        <v>101</v>
      </c>
      <c r="B46" s="81"/>
      <c r="C46" s="81"/>
      <c r="D46" s="81"/>
      <c r="E46" s="81"/>
    </row>
    <row r="47" spans="1:5" s="90" customFormat="1" ht="11.25" x14ac:dyDescent="0.2">
      <c r="B47" s="91" t="s">
        <v>18</v>
      </c>
      <c r="C47" s="91"/>
      <c r="D47" s="91"/>
      <c r="E47" s="92" t="s">
        <v>6</v>
      </c>
    </row>
    <row r="48" spans="1:5" x14ac:dyDescent="0.25">
      <c r="A48" s="63" t="s">
        <v>106</v>
      </c>
    </row>
    <row r="49" spans="1:2" x14ac:dyDescent="0.25">
      <c r="A49" s="17" t="s">
        <v>27</v>
      </c>
    </row>
    <row r="50" spans="1:2" x14ac:dyDescent="0.25">
      <c r="A50" s="1" t="s">
        <v>33</v>
      </c>
      <c r="B50" s="3">
        <f>'3кв'!B55</f>
        <v>40107.746999999916</v>
      </c>
    </row>
    <row r="51" spans="1:2" ht="30" x14ac:dyDescent="0.25">
      <c r="A51" s="64" t="s">
        <v>123</v>
      </c>
      <c r="B51" s="4"/>
    </row>
    <row r="52" spans="1:2" x14ac:dyDescent="0.25">
      <c r="A52" s="1" t="s">
        <v>28</v>
      </c>
      <c r="B52" s="4">
        <v>310865</v>
      </c>
    </row>
    <row r="53" spans="1:2" x14ac:dyDescent="0.25">
      <c r="A53" s="64"/>
      <c r="B53" s="4"/>
    </row>
    <row r="54" spans="1:2" ht="30" x14ac:dyDescent="0.25">
      <c r="A54" s="64" t="s">
        <v>31</v>
      </c>
      <c r="B54" s="4">
        <f>E34</f>
        <v>298910.41099999996</v>
      </c>
    </row>
    <row r="55" spans="1:2" x14ac:dyDescent="0.25">
      <c r="A55" s="17" t="s">
        <v>29</v>
      </c>
      <c r="B55" s="5">
        <f>B50+B52+B53-B54</f>
        <v>52062.335999999952</v>
      </c>
    </row>
  </sheetData>
  <mergeCells count="29">
    <mergeCell ref="A42:E42"/>
    <mergeCell ref="A43:E43"/>
    <mergeCell ref="B44:D44"/>
    <mergeCell ref="A46:E46"/>
    <mergeCell ref="B47:D47"/>
    <mergeCell ref="A35:E35"/>
    <mergeCell ref="A36:E36"/>
    <mergeCell ref="A37:E37"/>
    <mergeCell ref="A38:E38"/>
    <mergeCell ref="A39:E39"/>
    <mergeCell ref="A41:E41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view="pageBreakPreview" topLeftCell="A34" zoomScaleSheetLayoutView="100" workbookViewId="0">
      <selection activeCell="C46" sqref="C46"/>
    </sheetView>
  </sheetViews>
  <sheetFormatPr defaultRowHeight="15.75" x14ac:dyDescent="0.25"/>
  <cols>
    <col min="1" max="1" width="10.5703125" style="93" customWidth="1"/>
    <col min="2" max="2" width="60.42578125" style="93" customWidth="1"/>
    <col min="3" max="3" width="16.140625" style="93" customWidth="1"/>
    <col min="4" max="4" width="11.85546875" style="93" customWidth="1"/>
    <col min="5" max="5" width="14.7109375" style="93" customWidth="1"/>
    <col min="6" max="6" width="12.42578125" style="93" customWidth="1"/>
    <col min="7" max="7" width="12" style="93" customWidth="1"/>
    <col min="8" max="8" width="13.5703125" style="93" customWidth="1"/>
    <col min="9" max="16384" width="9.140625" style="93"/>
  </cols>
  <sheetData>
    <row r="1" spans="1:4" x14ac:dyDescent="0.25">
      <c r="A1" s="84" t="s">
        <v>56</v>
      </c>
      <c r="B1" s="84"/>
      <c r="C1" s="84"/>
      <c r="D1" s="27"/>
    </row>
    <row r="2" spans="1:4" x14ac:dyDescent="0.25">
      <c r="A2" s="85" t="s">
        <v>57</v>
      </c>
      <c r="B2" s="85"/>
      <c r="C2" s="85"/>
      <c r="D2" s="28"/>
    </row>
    <row r="3" spans="1:4" x14ac:dyDescent="0.25">
      <c r="A3" s="85" t="s">
        <v>124</v>
      </c>
      <c r="B3" s="85"/>
      <c r="C3" s="85"/>
      <c r="D3" s="28"/>
    </row>
    <row r="4" spans="1:4" x14ac:dyDescent="0.25">
      <c r="A4" s="84" t="s">
        <v>74</v>
      </c>
      <c r="B4" s="84"/>
      <c r="C4" s="84"/>
      <c r="D4" s="27"/>
    </row>
    <row r="5" spans="1:4" x14ac:dyDescent="0.25">
      <c r="A5" s="86"/>
      <c r="B5" s="86"/>
      <c r="C5" s="86"/>
      <c r="D5" s="29"/>
    </row>
    <row r="6" spans="1:4" x14ac:dyDescent="0.25">
      <c r="A6" s="28"/>
      <c r="B6" s="30" t="s">
        <v>58</v>
      </c>
      <c r="C6" s="94">
        <f>'1кв'!B50</f>
        <v>33604.04</v>
      </c>
      <c r="D6" s="31"/>
    </row>
    <row r="7" spans="1:4" x14ac:dyDescent="0.25">
      <c r="A7" s="32" t="s">
        <v>59</v>
      </c>
      <c r="B7" s="30" t="s">
        <v>125</v>
      </c>
      <c r="C7" s="94"/>
      <c r="D7" s="31"/>
    </row>
    <row r="8" spans="1:4" x14ac:dyDescent="0.25">
      <c r="A8" s="28"/>
      <c r="B8" s="39" t="s">
        <v>60</v>
      </c>
      <c r="C8" s="94"/>
      <c r="D8" s="31"/>
    </row>
    <row r="9" spans="1:4" x14ac:dyDescent="0.25">
      <c r="A9" s="28"/>
      <c r="B9" s="95" t="s">
        <v>75</v>
      </c>
      <c r="C9" s="94"/>
      <c r="D9" s="31"/>
    </row>
    <row r="10" spans="1:4" x14ac:dyDescent="0.25">
      <c r="A10" s="28"/>
      <c r="B10" s="95" t="s">
        <v>76</v>
      </c>
      <c r="C10" s="94"/>
      <c r="D10" s="31"/>
    </row>
    <row r="11" spans="1:4" x14ac:dyDescent="0.25">
      <c r="A11" s="28"/>
      <c r="B11" s="95" t="s">
        <v>126</v>
      </c>
      <c r="C11" s="94"/>
      <c r="D11" s="31"/>
    </row>
    <row r="12" spans="1:4" x14ac:dyDescent="0.25">
      <c r="B12" s="33" t="s">
        <v>61</v>
      </c>
      <c r="C12" s="96">
        <f>'1кв'!B52+'2кв'!B54+'3кв'!B52+'4кв'!B52</f>
        <v>1157850.8700000001</v>
      </c>
      <c r="D12" s="97"/>
    </row>
    <row r="13" spans="1:4" ht="31.5" x14ac:dyDescent="0.25">
      <c r="B13" s="95" t="s">
        <v>62</v>
      </c>
      <c r="C13" s="96">
        <f>'1кв'!B53+'2кв'!B55+'3кв'!B53</f>
        <v>1350</v>
      </c>
      <c r="D13" s="97"/>
    </row>
    <row r="14" spans="1:4" ht="31.5" x14ac:dyDescent="0.25">
      <c r="B14" s="95" t="s">
        <v>63</v>
      </c>
      <c r="C14" s="96">
        <f>'1кв'!B54+'2кв'!B56</f>
        <v>1200</v>
      </c>
      <c r="D14" s="97"/>
    </row>
    <row r="15" spans="1:4" x14ac:dyDescent="0.25">
      <c r="A15" s="68"/>
      <c r="B15" s="33" t="s">
        <v>64</v>
      </c>
      <c r="C15" s="98">
        <f>SUM(C12:C14)</f>
        <v>1160400.8700000001</v>
      </c>
      <c r="D15" s="31"/>
    </row>
    <row r="16" spans="1:4" x14ac:dyDescent="0.25">
      <c r="A16" s="29"/>
      <c r="B16" s="83"/>
      <c r="C16" s="83"/>
      <c r="D16" s="34"/>
    </row>
    <row r="17" spans="1:5" x14ac:dyDescent="0.25">
      <c r="A17" s="35" t="s">
        <v>65</v>
      </c>
      <c r="B17" s="36" t="s">
        <v>66</v>
      </c>
      <c r="C17" s="96">
        <f>'1кв'!E22+'2кв'!E22+'3кв'!E22+'4кв'!E22</f>
        <v>673419.85499999998</v>
      </c>
      <c r="D17" s="34"/>
    </row>
    <row r="18" spans="1:5" x14ac:dyDescent="0.25">
      <c r="A18" s="35"/>
      <c r="B18" s="99" t="s">
        <v>39</v>
      </c>
      <c r="C18" s="96">
        <f>'1кв'!E23+'2кв'!E23+'3кв'!E23+'4кв'!E23</f>
        <v>0</v>
      </c>
      <c r="D18" s="34"/>
    </row>
    <row r="19" spans="1:5" x14ac:dyDescent="0.25">
      <c r="A19" s="35"/>
      <c r="B19" s="99" t="s">
        <v>35</v>
      </c>
      <c r="C19" s="96">
        <f>'1кв'!E24+'2кв'!E24+'3кв'!E24+'4кв'!E24</f>
        <v>245707.848</v>
      </c>
      <c r="D19" s="34"/>
    </row>
    <row r="20" spans="1:5" x14ac:dyDescent="0.25">
      <c r="A20" s="35"/>
      <c r="B20" s="95" t="s">
        <v>54</v>
      </c>
      <c r="C20" s="96">
        <f>'1кв'!E25+'2кв'!E25+'3кв'!E25+'4кв'!E25</f>
        <v>32862.660000000003</v>
      </c>
      <c r="D20" s="34"/>
    </row>
    <row r="21" spans="1:5" x14ac:dyDescent="0.25">
      <c r="A21" s="35"/>
      <c r="B21" s="95" t="s">
        <v>53</v>
      </c>
      <c r="C21" s="96">
        <f>'1кв'!E26+'2кв'!E26+'3кв'!E26+'4кв'!E26</f>
        <v>0</v>
      </c>
      <c r="D21" s="34"/>
    </row>
    <row r="22" spans="1:5" x14ac:dyDescent="0.25">
      <c r="A22" s="35"/>
      <c r="B22" s="95" t="s">
        <v>55</v>
      </c>
      <c r="C22" s="96">
        <f>'1кв'!E27+'2кв'!E27+'3кв'!E27+'4кв'!E27</f>
        <v>0</v>
      </c>
      <c r="D22" s="34"/>
    </row>
    <row r="23" spans="1:5" x14ac:dyDescent="0.25">
      <c r="A23" s="29"/>
      <c r="B23" s="95" t="s">
        <v>24</v>
      </c>
      <c r="C23" s="96">
        <f>'1кв'!E28+'2кв'!E28+'3кв'!E28+'4кв'!E28</f>
        <v>34962.15</v>
      </c>
      <c r="D23" s="34"/>
      <c r="E23" s="100"/>
    </row>
    <row r="24" spans="1:5" x14ac:dyDescent="0.25">
      <c r="A24" s="29"/>
      <c r="B24" s="101" t="s">
        <v>52</v>
      </c>
      <c r="C24" s="96">
        <f>'3кв'!E29+'4кв'!E29</f>
        <v>796.57999999999993</v>
      </c>
      <c r="D24" s="34"/>
      <c r="E24" s="100"/>
    </row>
    <row r="25" spans="1:5" x14ac:dyDescent="0.25">
      <c r="A25" s="35"/>
      <c r="B25" s="38" t="s">
        <v>127</v>
      </c>
      <c r="C25" s="96">
        <f>'1кв'!E32+'2кв'!E30+'2кв'!E32+'2кв'!E33+'2кв'!E34+'3кв'!E30+'3кв'!E31+'3кв'!E32+'4кв'!E30</f>
        <v>26562.600999999999</v>
      </c>
      <c r="D25" s="34"/>
    </row>
    <row r="26" spans="1:5" x14ac:dyDescent="0.25">
      <c r="A26" s="35"/>
      <c r="B26" s="39" t="s">
        <v>67</v>
      </c>
      <c r="C26" s="102">
        <f>SUM(C28:C35)</f>
        <v>127630.88</v>
      </c>
      <c r="D26" s="34"/>
    </row>
    <row r="27" spans="1:5" x14ac:dyDescent="0.25">
      <c r="A27" s="35"/>
      <c r="B27" s="39" t="s">
        <v>60</v>
      </c>
      <c r="C27" s="102"/>
      <c r="D27" s="34"/>
    </row>
    <row r="28" spans="1:5" ht="31.5" x14ac:dyDescent="0.25">
      <c r="A28" s="35"/>
      <c r="B28" s="103" t="s">
        <v>128</v>
      </c>
      <c r="C28" s="104">
        <f>'1кв'!E29</f>
        <v>3376</v>
      </c>
      <c r="D28" s="34"/>
    </row>
    <row r="29" spans="1:5" x14ac:dyDescent="0.25">
      <c r="A29" s="35"/>
      <c r="B29" s="18" t="s">
        <v>129</v>
      </c>
      <c r="C29" s="104">
        <f>'1кв'!E30</f>
        <v>71000</v>
      </c>
      <c r="D29" s="34"/>
    </row>
    <row r="30" spans="1:5" x14ac:dyDescent="0.25">
      <c r="A30" s="35"/>
      <c r="B30" s="19" t="s">
        <v>130</v>
      </c>
      <c r="C30" s="104">
        <f>'1кв'!E31</f>
        <v>3521.5</v>
      </c>
      <c r="D30" s="34"/>
    </row>
    <row r="31" spans="1:5" x14ac:dyDescent="0.25">
      <c r="A31" s="35"/>
      <c r="B31" s="105" t="s">
        <v>131</v>
      </c>
      <c r="C31" s="104">
        <f>'2кв'!E31</f>
        <v>11962.6</v>
      </c>
      <c r="D31" s="34"/>
    </row>
    <row r="32" spans="1:5" x14ac:dyDescent="0.25">
      <c r="A32" s="35"/>
      <c r="B32" s="103" t="s">
        <v>132</v>
      </c>
      <c r="C32" s="104">
        <f>'4кв'!E31</f>
        <v>9252.2999999999993</v>
      </c>
      <c r="D32" s="34"/>
    </row>
    <row r="33" spans="1:5" x14ac:dyDescent="0.25">
      <c r="A33" s="35"/>
      <c r="B33" s="103" t="s">
        <v>133</v>
      </c>
      <c r="C33" s="104">
        <f>'4кв'!E32</f>
        <v>24518.48</v>
      </c>
      <c r="D33" s="34"/>
    </row>
    <row r="34" spans="1:5" x14ac:dyDescent="0.25">
      <c r="A34" s="35"/>
      <c r="B34" s="103" t="s">
        <v>134</v>
      </c>
      <c r="C34" s="104">
        <f>'2кв'!E29</f>
        <v>4000</v>
      </c>
      <c r="D34" s="34"/>
    </row>
    <row r="35" spans="1:5" x14ac:dyDescent="0.25">
      <c r="A35" s="35"/>
      <c r="B35" s="103"/>
      <c r="C35" s="104"/>
      <c r="D35" s="34"/>
    </row>
    <row r="36" spans="1:5" x14ac:dyDescent="0.25">
      <c r="A36" s="29"/>
      <c r="B36" s="40" t="s">
        <v>68</v>
      </c>
      <c r="C36" s="106">
        <f>SUM(C17:C26)</f>
        <v>1141942.574</v>
      </c>
      <c r="D36" s="34"/>
      <c r="E36" s="100"/>
    </row>
    <row r="37" spans="1:5" x14ac:dyDescent="0.25">
      <c r="A37" s="29"/>
      <c r="B37" s="40" t="s">
        <v>135</v>
      </c>
      <c r="C37" s="107">
        <f>C6+C15-C36</f>
        <v>52062.336000000127</v>
      </c>
      <c r="D37" s="34"/>
    </row>
    <row r="38" spans="1:5" x14ac:dyDescent="0.25">
      <c r="A38" s="29"/>
      <c r="B38" s="32"/>
      <c r="C38" s="32"/>
      <c r="D38" s="34"/>
    </row>
    <row r="39" spans="1:5" x14ac:dyDescent="0.25">
      <c r="A39" s="29"/>
      <c r="B39" s="41" t="s">
        <v>69</v>
      </c>
      <c r="C39" s="41"/>
      <c r="D39" s="34"/>
    </row>
    <row r="40" spans="1:5" x14ac:dyDescent="0.25">
      <c r="A40" s="29"/>
      <c r="B40" s="41" t="s">
        <v>70</v>
      </c>
      <c r="C40" s="42">
        <v>102131.53</v>
      </c>
      <c r="D40" s="34"/>
    </row>
    <row r="41" spans="1:5" x14ac:dyDescent="0.25">
      <c r="A41" s="29"/>
      <c r="B41" s="43" t="s">
        <v>136</v>
      </c>
      <c r="C41" s="44">
        <v>106326.22</v>
      </c>
      <c r="D41" s="34"/>
    </row>
    <row r="42" spans="1:5" x14ac:dyDescent="0.25">
      <c r="A42" s="29"/>
      <c r="B42" s="41" t="s">
        <v>71</v>
      </c>
      <c r="C42" s="45">
        <f>C41-C40</f>
        <v>4194.6900000000023</v>
      </c>
      <c r="D42" s="34"/>
    </row>
    <row r="43" spans="1:5" x14ac:dyDescent="0.25">
      <c r="A43" s="29"/>
      <c r="B43" s="32"/>
      <c r="C43" s="32"/>
      <c r="D43" s="34"/>
    </row>
    <row r="44" spans="1:5" x14ac:dyDescent="0.25">
      <c r="A44" s="29" t="s">
        <v>72</v>
      </c>
      <c r="B44" s="32" t="s">
        <v>137</v>
      </c>
      <c r="C44" s="32"/>
      <c r="D44" s="34"/>
    </row>
    <row r="45" spans="1:5" x14ac:dyDescent="0.25">
      <c r="A45" s="29"/>
      <c r="B45" s="32" t="s">
        <v>138</v>
      </c>
      <c r="C45" s="32"/>
      <c r="D45" s="34"/>
    </row>
    <row r="46" spans="1:5" x14ac:dyDescent="0.25">
      <c r="A46" s="29"/>
      <c r="B46" s="32" t="s">
        <v>139</v>
      </c>
      <c r="C46" s="32"/>
      <c r="D46" s="34"/>
    </row>
    <row r="47" spans="1:5" x14ac:dyDescent="0.25">
      <c r="A47" s="29"/>
      <c r="B47" s="32"/>
      <c r="C47" s="32"/>
      <c r="D47" s="34"/>
    </row>
    <row r="48" spans="1:5" x14ac:dyDescent="0.25">
      <c r="A48" s="29"/>
      <c r="B48" s="32"/>
      <c r="C48" s="32"/>
      <c r="D48" s="34"/>
    </row>
    <row r="49" spans="1:4" x14ac:dyDescent="0.25">
      <c r="A49" s="29"/>
      <c r="B49" s="32" t="s">
        <v>73</v>
      </c>
      <c r="C49" s="32"/>
      <c r="D49" s="34"/>
    </row>
    <row r="50" spans="1:4" x14ac:dyDescent="0.25">
      <c r="A50" s="29"/>
      <c r="B50" s="32"/>
      <c r="C50" s="32"/>
      <c r="D50" s="34"/>
    </row>
    <row r="51" spans="1:4" x14ac:dyDescent="0.25">
      <c r="A51" s="29"/>
      <c r="B51" s="32"/>
      <c r="C51" s="32"/>
      <c r="D51" s="34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2025-02-25T13:20:19Z</dcterms:modified>
</cp:coreProperties>
</file>